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2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IndustrialMarketing/Belt &amp; Hose Marketing/0 Carbon Drive/Design Files/Website artwork/"/>
    </mc:Choice>
  </mc:AlternateContent>
  <xr:revisionPtr revIDLastSave="0" documentId="8_{BFC1DA6D-1711-A948-841F-930636717002}" xr6:coauthVersionLast="40" xr6:coauthVersionMax="40" xr10:uidLastSave="{00000000-0000-0000-0000-000000000000}"/>
  <workbookProtection workbookPassword="CAA7" lockStructure="1"/>
  <bookViews>
    <workbookView xWindow="0" yWindow="460" windowWidth="20740" windowHeight="11760" activeTab="1" xr2:uid="{00000000-000D-0000-FFFF-FFFF00000000}"/>
  </bookViews>
  <sheets>
    <sheet name="Instructions" sheetId="7" r:id="rId1"/>
    <sheet name="CDX" sheetId="2" r:id="rId2"/>
    <sheet name="CDN" sheetId="8" r:id="rId3"/>
    <sheet name="CDC" sheetId="3" r:id="rId4"/>
    <sheet name="Advanced Calculations" sheetId="5" r:id="rId5"/>
    <sheet name="Calculation Sheet" sheetId="4" state="hidden" r:id="rId6"/>
  </sheets>
  <definedNames>
    <definedName name="Belts">'Calculation Sheet'!$C$3:$C$20</definedName>
    <definedName name="CDCBelts">'Calculation Sheet'!$E$3:$E$10</definedName>
    <definedName name="CDCFront">'Calculation Sheet'!$G$27:$G$30</definedName>
    <definedName name="Chainfront">'Calculation Sheet'!$C$68:$C$92</definedName>
    <definedName name="Chainrear">'Calculation Sheet'!$D$66:$D$82</definedName>
    <definedName name="CTFront">'Calculation Sheet'!$C$27:$C$40</definedName>
    <definedName name="CTRear">'Calculation Sheet'!$D$27:$D$39</definedName>
    <definedName name="Front">'Calculation Sheet'!$G$27:$G$31</definedName>
    <definedName name="GainF">'Calculation Sheet'!$O$27:$O$34</definedName>
    <definedName name="GainR">'Calculation Sheet'!$P$27:$P$40</definedName>
    <definedName name="Rear">'Calculation Sheet'!$H$27:$H$30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46" i="4" l="1"/>
  <c r="L46" i="4"/>
  <c r="K49" i="4"/>
  <c r="L49" i="4"/>
  <c r="K52" i="4"/>
  <c r="L52" i="4"/>
  <c r="E31" i="8"/>
  <c r="G52" i="4"/>
  <c r="H52" i="4"/>
  <c r="G46" i="4"/>
  <c r="H46" i="4"/>
  <c r="G49" i="4"/>
  <c r="H49" i="4"/>
  <c r="C48" i="4"/>
  <c r="D46" i="4"/>
  <c r="C51" i="4"/>
  <c r="Q31" i="5"/>
  <c r="O31" i="5"/>
  <c r="G31" i="5"/>
  <c r="E31" i="5"/>
  <c r="Q21" i="5"/>
  <c r="O21" i="5"/>
  <c r="O19" i="5"/>
  <c r="Q19" i="5"/>
  <c r="Q17" i="5"/>
  <c r="G21" i="5"/>
  <c r="E21" i="5"/>
  <c r="E19" i="5"/>
  <c r="G19" i="5"/>
  <c r="G17" i="5"/>
  <c r="O17" i="5"/>
  <c r="E17" i="5"/>
  <c r="E31" i="2"/>
  <c r="E31" i="3"/>
  <c r="C54" i="4"/>
  <c r="D52" i="4"/>
  <c r="D49" i="4"/>
  <c r="G55" i="4"/>
  <c r="G58" i="4"/>
  <c r="H58" i="4"/>
  <c r="C19" i="3"/>
  <c r="E19" i="3"/>
  <c r="G61" i="4"/>
  <c r="D16" i="3"/>
  <c r="K61" i="4"/>
  <c r="D16" i="8"/>
  <c r="K55" i="4"/>
  <c r="K58" i="4"/>
  <c r="C63" i="4"/>
  <c r="D16" i="2"/>
  <c r="C57" i="4"/>
  <c r="C60" i="4"/>
  <c r="C13" i="2"/>
  <c r="E13" i="2"/>
  <c r="C13" i="3"/>
  <c r="E13" i="3"/>
  <c r="I58" i="4"/>
  <c r="C22" i="3"/>
  <c r="E22" i="3"/>
  <c r="L58" i="4"/>
  <c r="C19" i="8"/>
  <c r="E19" i="8"/>
  <c r="M58" i="4"/>
  <c r="C22" i="8"/>
  <c r="E22" i="8"/>
  <c r="C13" i="8"/>
  <c r="E13" i="8"/>
  <c r="D58" i="4"/>
  <c r="C19" i="2"/>
  <c r="E19" i="2"/>
  <c r="E58" i="4"/>
  <c r="C22" i="2"/>
  <c r="E22" i="2"/>
</calcChain>
</file>

<file path=xl/sharedStrings.xml><?xml version="1.0" encoding="utf-8"?>
<sst xmlns="http://schemas.openxmlformats.org/spreadsheetml/2006/main" count="535" uniqueCount="317">
  <si>
    <t>Teeth</t>
  </si>
  <si>
    <t>Mounting Type</t>
  </si>
  <si>
    <t>Front</t>
  </si>
  <si>
    <t>Rear</t>
  </si>
  <si>
    <t>9 spline hub</t>
  </si>
  <si>
    <t>Choose Front Sprocket</t>
  </si>
  <si>
    <t>Choose Rear Sprocket</t>
  </si>
  <si>
    <t>Choose Belt Length</t>
  </si>
  <si>
    <t>Length</t>
  </si>
  <si>
    <t>1243mm</t>
  </si>
  <si>
    <t>1265mm</t>
  </si>
  <si>
    <t>1298mm</t>
  </si>
  <si>
    <t>1342mm</t>
  </si>
  <si>
    <t>1375mm</t>
  </si>
  <si>
    <t>1320mm</t>
  </si>
  <si>
    <t>Belts</t>
  </si>
  <si>
    <t>Center Distance</t>
  </si>
  <si>
    <t>Speed Ratio</t>
  </si>
  <si>
    <t>Take-up Adjustment for Tensioning</t>
  </si>
  <si>
    <t>Min Center Distance for Installation</t>
  </si>
  <si>
    <t>CTFront</t>
  </si>
  <si>
    <t>CTRear</t>
  </si>
  <si>
    <t>Lp</t>
  </si>
  <si>
    <t>K</t>
  </si>
  <si>
    <t>C</t>
  </si>
  <si>
    <t>D</t>
  </si>
  <si>
    <t>d</t>
  </si>
  <si>
    <t>SR</t>
  </si>
  <si>
    <t>min</t>
  </si>
  <si>
    <t>max</t>
  </si>
  <si>
    <t>CDX Page</t>
  </si>
  <si>
    <t>Belt</t>
  </si>
  <si>
    <t>mm</t>
  </si>
  <si>
    <t>in</t>
  </si>
  <si>
    <t>* Use Gates recommended Retaining Ring</t>
  </si>
  <si>
    <t>Input</t>
  </si>
  <si>
    <t>Output</t>
  </si>
  <si>
    <t>Chain Ratio Calculator</t>
  </si>
  <si>
    <t>Ratio</t>
  </si>
  <si>
    <t>Enter Front Sprocket</t>
  </si>
  <si>
    <t>Enter Rear Sprocket</t>
  </si>
  <si>
    <t>Part Number</t>
  </si>
  <si>
    <t>CDC11605AA10</t>
  </si>
  <si>
    <t>CDC11555AA10</t>
  </si>
  <si>
    <t>CDC11505AA10</t>
  </si>
  <si>
    <t>CDC11504AA10</t>
  </si>
  <si>
    <t>CDC11464AA10</t>
  </si>
  <si>
    <t>CDC1124NPN10</t>
  </si>
  <si>
    <t>CT11605AA</t>
  </si>
  <si>
    <t>CT11555AA</t>
  </si>
  <si>
    <t>CT11554AA</t>
  </si>
  <si>
    <t>CT11505AA</t>
  </si>
  <si>
    <t>CT11504AA</t>
  </si>
  <si>
    <t>CT11465AA</t>
  </si>
  <si>
    <t>CT11464AA</t>
  </si>
  <si>
    <t>CT11424AA</t>
  </si>
  <si>
    <t>CT11394AA</t>
  </si>
  <si>
    <t>CT1130SMN</t>
  </si>
  <si>
    <t>CT1128SMN</t>
  </si>
  <si>
    <t>CT1126SMN</t>
  </si>
  <si>
    <t>CT1124SMN</t>
  </si>
  <si>
    <t>CT1122SMN</t>
  </si>
  <si>
    <t>CT1120SMN</t>
  </si>
  <si>
    <t>Gear Inches - Development - Gain Ratio</t>
  </si>
  <si>
    <t>Belt Input</t>
  </si>
  <si>
    <t>Chain Input</t>
  </si>
  <si>
    <t>Enter Wheel Diameter</t>
  </si>
  <si>
    <t>Select Front Sprocket</t>
  </si>
  <si>
    <t>Select Rear Sprocket</t>
  </si>
  <si>
    <t>or</t>
  </si>
  <si>
    <t>inch</t>
  </si>
  <si>
    <t>Gain Ratio</t>
  </si>
  <si>
    <t>GainF</t>
  </si>
  <si>
    <t>GainR</t>
  </si>
  <si>
    <t>&amp;</t>
  </si>
  <si>
    <t>Gear Inches</t>
  </si>
  <si>
    <t>Development</t>
  </si>
  <si>
    <t>If you would like to calculate Gain Ratio</t>
  </si>
  <si>
    <t>Enter Crank Arm Length</t>
  </si>
  <si>
    <t>For Comparison</t>
  </si>
  <si>
    <t>Chain</t>
  </si>
  <si>
    <t>Chainfront</t>
  </si>
  <si>
    <t>Chainrear</t>
  </si>
  <si>
    <t>11M-113T-12CTS</t>
  </si>
  <si>
    <t>11M-115T-12CTS</t>
  </si>
  <si>
    <t>11M-118T-12CTS</t>
  </si>
  <si>
    <t>11M-120T-12CTS</t>
  </si>
  <si>
    <t>11M-122T-12CTS</t>
  </si>
  <si>
    <t>11M-125T-12CTS</t>
  </si>
  <si>
    <t>CT1121FMNS</t>
  </si>
  <si>
    <t>11M-113T-10S</t>
  </si>
  <si>
    <t>11M-115T-10S</t>
  </si>
  <si>
    <t>11M-118T-10S</t>
  </si>
  <si>
    <t>11M-120T-10S</t>
  </si>
  <si>
    <t>11M-122T-10S</t>
  </si>
  <si>
    <t>11M-125T-10S</t>
  </si>
  <si>
    <r>
      <t xml:space="preserve">Min Center Distance for Installation </t>
    </r>
    <r>
      <rPr>
        <sz val="11"/>
        <color theme="1"/>
        <rFont val="Calibri"/>
        <family val="2"/>
        <scheme val="minor"/>
      </rPr>
      <t>*</t>
    </r>
  </si>
  <si>
    <t>Instructions:</t>
  </si>
  <si>
    <t>Step 1.</t>
  </si>
  <si>
    <t>Enter the number of teeth on your current chainring and sprocket</t>
  </si>
  <si>
    <t>into the chain speed ratio calculator.</t>
  </si>
  <si>
    <t>Step 2.</t>
  </si>
  <si>
    <t>Use this ratio to select a set of Carbon Drive sprockets that have</t>
  </si>
  <si>
    <t>a similar ratio.</t>
  </si>
  <si>
    <t>Step 3.</t>
  </si>
  <si>
    <t>Select a belt length that fits within your chain stay adjustment.  If</t>
  </si>
  <si>
    <t>you cannot find a belt length to fit your chain stay length, adjusting</t>
  </si>
  <si>
    <t>your sprocket choices may yield a ratio and belt combination that</t>
  </si>
  <si>
    <t>will work.</t>
  </si>
  <si>
    <t>Step 4.</t>
  </si>
  <si>
    <t>Verify that your speed ratio and center distance results will fit your</t>
  </si>
  <si>
    <t xml:space="preserve">needs.  Check the sprocket dimensions to be sure that your </t>
  </si>
  <si>
    <t>choices will fit your frame.</t>
  </si>
  <si>
    <t>Step 5.</t>
  </si>
  <si>
    <t xml:space="preserve">If you intend to use multiple sprocket combinations on the same </t>
  </si>
  <si>
    <t xml:space="preserve">frame, you will need to repeat steps 1-4 and compare center </t>
  </si>
  <si>
    <t>distance needs to speed ratio and belt combinations.</t>
  </si>
  <si>
    <t>Definitions:</t>
  </si>
  <si>
    <t>The Gear Inch system allows a bicyclist to compare different wheel diameter</t>
  </si>
  <si>
    <t>and final drive combinations to their current setup.  The resultant number</t>
  </si>
  <si>
    <t>does not have a physical distance associated with it, as it is just the ratio of</t>
  </si>
  <si>
    <t>the final drive multiplied by the diameter of the rear wheel.  This calculation is</t>
  </si>
  <si>
    <t>useful when trying to identify an equivalent final drive for a bicycle with a</t>
  </si>
  <si>
    <t>different wheel size.</t>
  </si>
  <si>
    <t>Development is the distance traveled by the bicycle over one complete</t>
  </si>
  <si>
    <t>revolution of the crank.  Development is expressed in meters.</t>
  </si>
  <si>
    <t>Gain Ratio is a system of measurement developed by Sheldon Brown; this</t>
  </si>
  <si>
    <t>system takes crank length into account.  The Gain Ratio is unit-less, so the</t>
  </si>
  <si>
    <t>resultant number of the Gain Ratio calculation is the amount of distance the</t>
  </si>
  <si>
    <t>wheel travels per 1 unit of distance that the crank is rotated.  For example, if</t>
  </si>
  <si>
    <t>the Gain Ratio is equal to 5 units, this means that for every inch the pedal is</t>
  </si>
  <si>
    <t>rotated, the wheel will rotate 5 inches.</t>
  </si>
  <si>
    <t>Step 1:</t>
  </si>
  <si>
    <t>Enter your wheel diameter, and select both front and rear sprocket</t>
  </si>
  <si>
    <t>sizes for your current chain setup, as well as the belt setup you'd</t>
  </si>
  <si>
    <t>like to compare.</t>
  </si>
  <si>
    <t>Step 2:</t>
  </si>
  <si>
    <t xml:space="preserve">If you know your crank length, you can enter this as well for the </t>
  </si>
  <si>
    <t>Gain Ratio calculation.</t>
  </si>
  <si>
    <t>Step 3:</t>
  </si>
  <si>
    <t xml:space="preserve">Compare results, and adjust the sprocket ratios as necessary. </t>
  </si>
  <si>
    <t>Nexus®, Alfine®</t>
  </si>
  <si>
    <t>CDC™-MUDPORT™</t>
  </si>
  <si>
    <t>CDC MUDPORT Belts</t>
  </si>
  <si>
    <t>CDC</t>
  </si>
  <si>
    <t>CDX Front Sprockets</t>
  </si>
  <si>
    <t>CDX Rear Sprockets</t>
  </si>
  <si>
    <t>CT11705AA</t>
  </si>
  <si>
    <t>Pinion</t>
  </si>
  <si>
    <t>CT11505AA-D</t>
  </si>
  <si>
    <t>Bosch Gen2</t>
  </si>
  <si>
    <t>CT1126BMN</t>
  </si>
  <si>
    <t>5 Bolt 130 BCD</t>
  </si>
  <si>
    <t>4 Bolt 104 BCD</t>
  </si>
  <si>
    <t>1188mm</t>
  </si>
  <si>
    <t>1221mm</t>
  </si>
  <si>
    <t>11M-108T-12CTS</t>
  </si>
  <si>
    <t>11M-111T-12CTS</t>
  </si>
  <si>
    <t>CT1134SMN</t>
  </si>
  <si>
    <t>CT1132SMN</t>
  </si>
  <si>
    <t>Alfine Di2 3-Lobe</t>
  </si>
  <si>
    <t>CT1128DMN</t>
  </si>
  <si>
    <t>SureFit 3-Lobe</t>
  </si>
  <si>
    <t>CT1126XMN</t>
  </si>
  <si>
    <t>CT1124XMN</t>
  </si>
  <si>
    <t>CT1122XMN</t>
  </si>
  <si>
    <t>SRAM G8</t>
  </si>
  <si>
    <t>CT1124VMN</t>
  </si>
  <si>
    <t>CT1126VMN</t>
  </si>
  <si>
    <t>CT1128VMN</t>
  </si>
  <si>
    <t>Thread-On Free</t>
  </si>
  <si>
    <t>Thread-On Fixed</t>
  </si>
  <si>
    <t>CT1122WMN</t>
  </si>
  <si>
    <t>CDC Page</t>
  </si>
  <si>
    <t>CDX</t>
  </si>
  <si>
    <t>NuVinci® SureFit</t>
  </si>
  <si>
    <t>CDC Front Sprockets</t>
  </si>
  <si>
    <t>CDC Rear Sprockets</t>
  </si>
  <si>
    <t>CDC11465AA10</t>
  </si>
  <si>
    <t>CDC11554AA10</t>
  </si>
  <si>
    <t>CDC1124NPN10-P</t>
  </si>
  <si>
    <t>CDC1124NPN10-2.5</t>
  </si>
  <si>
    <t>CDC1124XIN10</t>
  </si>
  <si>
    <t>CDC1122XIN10</t>
  </si>
  <si>
    <t>CDC1122XIN10-2.5</t>
  </si>
  <si>
    <t>CDC1120XIN10-2.5</t>
  </si>
  <si>
    <t>CDC1126QIN10</t>
  </si>
  <si>
    <t>CDC1124QIN10</t>
  </si>
  <si>
    <t>9-Spline/6 Bolt</t>
  </si>
  <si>
    <t>CDC1122HIN10</t>
  </si>
  <si>
    <t>10mm Wide</t>
  </si>
  <si>
    <t>11M-108T-10S</t>
  </si>
  <si>
    <t>11M-111T-10S</t>
  </si>
  <si>
    <t>Nexus®/Alfine®</t>
  </si>
  <si>
    <t xml:space="preserve">  24*</t>
  </si>
  <si>
    <t>Retaining Ring</t>
  </si>
  <si>
    <t>SR144</t>
  </si>
  <si>
    <t>1452mm</t>
  </si>
  <si>
    <t>11M-132T-12CTS</t>
  </si>
  <si>
    <t>CT11555AA-D</t>
  </si>
  <si>
    <t>CT11605AA-D</t>
  </si>
  <si>
    <t>Di2 5 Bolt 130 BCD</t>
  </si>
  <si>
    <t>**Requires Bosch shim kit.</t>
  </si>
  <si>
    <t>CT1126BMN**</t>
  </si>
  <si>
    <t>CT1124BMN**</t>
  </si>
  <si>
    <t>CT1122BMN**</t>
  </si>
  <si>
    <t xml:space="preserve">* Minimum Center Distance for Installation is a </t>
  </si>
  <si>
    <t xml:space="preserve">recommended value.  Certain frame/droupout </t>
  </si>
  <si>
    <t>designs do not require the full 10mm range.</t>
  </si>
  <si>
    <t>CDX RED - CenterTrack Belts (12mm wide)</t>
  </si>
  <si>
    <t>CDX - CenterTrack Belts (12mm wide)</t>
  </si>
  <si>
    <t>9 Spline 6-Bolt</t>
  </si>
  <si>
    <t>CT1122HMN</t>
  </si>
  <si>
    <t>CT1119FMNS</t>
  </si>
  <si>
    <t>CDCBelts</t>
  </si>
  <si>
    <t>CDCFront</t>
  </si>
  <si>
    <t>CDCRear</t>
  </si>
  <si>
    <t>CDN™- CenterTrack™</t>
  </si>
  <si>
    <t>CDNBelts</t>
  </si>
  <si>
    <t>CDN</t>
  </si>
  <si>
    <t>CDN Page</t>
  </si>
  <si>
    <t>CDNFront</t>
  </si>
  <si>
    <t>CDNRear</t>
  </si>
  <si>
    <t>CDN Rear Sprockets</t>
  </si>
  <si>
    <t>CDN CenterTrack Belts</t>
  </si>
  <si>
    <t>SureFit 3-lobe</t>
  </si>
  <si>
    <t>CT1126XSE</t>
  </si>
  <si>
    <t>CT1124XSE</t>
  </si>
  <si>
    <t>CT1122XSE</t>
  </si>
  <si>
    <t>S100 Crankset</t>
  </si>
  <si>
    <t>Arm Length</t>
  </si>
  <si>
    <t>S150 Crankset</t>
  </si>
  <si>
    <t>FC S100 JIS 175 55T CDN</t>
  </si>
  <si>
    <t>FC S100 JIS 175 50T CDN</t>
  </si>
  <si>
    <t>FC S100 JIS 175 46T CDN</t>
  </si>
  <si>
    <t>FC S100 JIS 170 55T CDN</t>
  </si>
  <si>
    <t>FC S100 JIS 170 50T CDN</t>
  </si>
  <si>
    <t>FC S100 JIS 170 46T CDN</t>
  </si>
  <si>
    <t>FC S150 JIS 175 55T CDN</t>
  </si>
  <si>
    <t>FC S150 JIS 175 50T CDN</t>
  </si>
  <si>
    <t>FC S150 JIS 175 46T CDN</t>
  </si>
  <si>
    <t>FC S150 JIS 170 55T CDN</t>
  </si>
  <si>
    <t>FC S150 JIS 170 50T CDN</t>
  </si>
  <si>
    <t>FC S150 JIS 170 46T CDN</t>
  </si>
  <si>
    <t>CT1124XCN*</t>
  </si>
  <si>
    <t>CT1122XCN*</t>
  </si>
  <si>
    <t>*Available MY2018</t>
  </si>
  <si>
    <t>12mm Wide</t>
  </si>
  <si>
    <t>11M-122T-12CT CDN</t>
  </si>
  <si>
    <t>11M-120T-12CT CDN</t>
  </si>
  <si>
    <t>11M-118T-12CT CDN</t>
  </si>
  <si>
    <t>11M-115T-12CT CDN</t>
  </si>
  <si>
    <t>11M-113T-12CT CDN</t>
  </si>
  <si>
    <t>11M-111T-12CT CDN</t>
  </si>
  <si>
    <t>CDN Front Sprocket  * Sold As Crankset Only</t>
  </si>
  <si>
    <t>11M-166T-12CTS</t>
  </si>
  <si>
    <t>11M-158T-12CTS</t>
  </si>
  <si>
    <t>1826mm</t>
  </si>
  <si>
    <t>1738mm</t>
  </si>
  <si>
    <t>CT11394AA-7</t>
  </si>
  <si>
    <t>CT11504AA-7</t>
  </si>
  <si>
    <t>CT11464AA-7</t>
  </si>
  <si>
    <t>CDX: EXP Front Sprockets</t>
  </si>
  <si>
    <t>CDX: EXP Rear Sprockets</t>
  </si>
  <si>
    <t>Rohloff - Threaded</t>
  </si>
  <si>
    <t>Rohloff - Splined</t>
  </si>
  <si>
    <t>CT1124RMN-E</t>
  </si>
  <si>
    <t>CT1122RMN-E</t>
  </si>
  <si>
    <t>CT1120RMN-E</t>
  </si>
  <si>
    <t>CT1119RMN-E</t>
  </si>
  <si>
    <t>CT1122RSMN</t>
  </si>
  <si>
    <t>CT1120RSMN</t>
  </si>
  <si>
    <t>CT1119RSMN</t>
  </si>
  <si>
    <t>CDX: SL Rear Sprockets</t>
  </si>
  <si>
    <t>CT1139SAA-7</t>
  </si>
  <si>
    <t>CT1134SAA-7</t>
  </si>
  <si>
    <t>CT1132SAA-7</t>
  </si>
  <si>
    <t>CT1130SAA-7</t>
  </si>
  <si>
    <t>CT1128SAA-7</t>
  </si>
  <si>
    <t>CT1126SAA-7</t>
  </si>
  <si>
    <t>CT1124SAA-7</t>
  </si>
  <si>
    <t>Sturmey-Archer®</t>
  </si>
  <si>
    <t>CT1126AMN</t>
  </si>
  <si>
    <t>CT1122AMN</t>
  </si>
  <si>
    <t>CT1124AMN</t>
  </si>
  <si>
    <t>CT1128BMN**</t>
  </si>
  <si>
    <t>Shimano, Alfine, Nexus are trademarks of Shimano Inc.</t>
  </si>
  <si>
    <t>NuVinci is a trademark of Fallbrook Technologies Inc.</t>
  </si>
  <si>
    <t>Rohloff is a trademark of Rohloff AG.</t>
  </si>
  <si>
    <t>Pinion is a trademark of Pinion GmbH</t>
  </si>
  <si>
    <t>Copyright 2007-2017 Gates Corporation</t>
  </si>
  <si>
    <t>Bosch is a trademark of Robert Bosch GmbH.</t>
  </si>
  <si>
    <t>CDX, CDC, CDN, CDX:EXP, CenterTrack, Carbon Drive, MudPort, SureFit, and the color Carbon Blue are trademarks of Gates Corporation.</t>
  </si>
  <si>
    <t>SRAM is a trademarks of SRAM LLC.</t>
  </si>
  <si>
    <t>Sturmey-Archer is a trademark of Sun Race Sturmey-Archer Inc.</t>
  </si>
  <si>
    <t>CDX™- CenterTrack™</t>
  </si>
  <si>
    <t>CDC Mudport belts and sprockets have limited availablity.</t>
  </si>
  <si>
    <t>1430mm</t>
  </si>
  <si>
    <t>1408mm</t>
  </si>
  <si>
    <t>11M-130T-12CTS</t>
  </si>
  <si>
    <t>11M-128T-12CTS</t>
  </si>
  <si>
    <t>1914mm</t>
  </si>
  <si>
    <t>1848mm</t>
  </si>
  <si>
    <t>1661mm</t>
  </si>
  <si>
    <t>11M-151T-12CTS</t>
  </si>
  <si>
    <t>CT1121AMN**</t>
  </si>
  <si>
    <t>**Special belt line required</t>
  </si>
  <si>
    <t>11M-174T-12CTS</t>
  </si>
  <si>
    <t>1507mm</t>
  </si>
  <si>
    <t>1573mm</t>
  </si>
  <si>
    <t>* Available Fall 2019</t>
  </si>
  <si>
    <t>11M-168T-12CTS</t>
  </si>
  <si>
    <t>11M-143T-12CTS*</t>
  </si>
  <si>
    <t>11M-137T-12CTS*</t>
  </si>
  <si>
    <t>Drive Calculator Rev 2019G - Update 5-30-19</t>
  </si>
  <si>
    <t>CT11485AA</t>
  </si>
  <si>
    <t>CT11635AA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</si>
</sst>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0" borderId="10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5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9" xfId="0" applyFill="1" applyBorder="1"/>
    <xf numFmtId="0" fontId="1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/>
    <xf numFmtId="0" fontId="1" fillId="3" borderId="0" xfId="0" applyFont="1" applyFill="1" applyBorder="1"/>
    <xf numFmtId="0" fontId="1" fillId="2" borderId="0" xfId="0" applyFont="1" applyFill="1" applyBorder="1"/>
    <xf numFmtId="0" fontId="2" fillId="0" borderId="0" xfId="0" applyFont="1" applyAlignment="1">
      <alignment horizontal="left"/>
    </xf>
    <xf numFmtId="0" fontId="0" fillId="0" borderId="0" xfId="0" applyAlignment="1"/>
    <xf numFmtId="0" fontId="0" fillId="0" borderId="11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2" fontId="0" fillId="0" borderId="0" xfId="0" applyNumberFormat="1" applyFill="1" applyBorder="1"/>
    <xf numFmtId="2" fontId="0" fillId="4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ill="1" applyBorder="1" applyAlignment="1"/>
    <xf numFmtId="164" fontId="0" fillId="4" borderId="1" xfId="0" applyNumberFormat="1" applyFill="1" applyBorder="1"/>
    <xf numFmtId="0" fontId="0" fillId="6" borderId="1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Fill="1" applyBorder="1"/>
    <xf numFmtId="0" fontId="5" fillId="5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3058776</xdr:colOff>
      <xdr:row>7</xdr:row>
      <xdr:rowOff>63500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" y="76200"/>
          <a:ext cx="3922376" cy="132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C73"/>
  <sheetViews>
    <sheetView workbookViewId="0">
      <selection activeCell="C26" sqref="C26"/>
    </sheetView>
  </sheetViews>
  <sheetFormatPr baseColWidth="10" defaultColWidth="8.83203125" defaultRowHeight="15" x14ac:dyDescent="0.2"/>
  <cols>
    <col min="2" max="2" width="11.33203125" bestFit="1" customWidth="1"/>
    <col min="3" max="3" width="59.33203125" bestFit="1" customWidth="1"/>
    <col min="4" max="4" width="46.5" bestFit="1" customWidth="1"/>
  </cols>
  <sheetData>
    <row r="9" spans="2:3" ht="24" x14ac:dyDescent="0.3">
      <c r="B9" s="82" t="s">
        <v>314</v>
      </c>
    </row>
    <row r="11" spans="2:3" x14ac:dyDescent="0.2">
      <c r="B11" s="7" t="s">
        <v>97</v>
      </c>
    </row>
    <row r="13" spans="2:3" x14ac:dyDescent="0.2">
      <c r="B13" s="7" t="s">
        <v>98</v>
      </c>
      <c r="C13" t="s">
        <v>99</v>
      </c>
    </row>
    <row r="14" spans="2:3" x14ac:dyDescent="0.2">
      <c r="C14" t="s">
        <v>100</v>
      </c>
    </row>
    <row r="16" spans="2:3" x14ac:dyDescent="0.2">
      <c r="B16" s="7" t="s">
        <v>101</v>
      </c>
      <c r="C16" t="s">
        <v>102</v>
      </c>
    </row>
    <row r="17" spans="2:3" x14ac:dyDescent="0.2">
      <c r="C17" t="s">
        <v>103</v>
      </c>
    </row>
    <row r="19" spans="2:3" x14ac:dyDescent="0.2">
      <c r="B19" s="7" t="s">
        <v>104</v>
      </c>
      <c r="C19" t="s">
        <v>105</v>
      </c>
    </row>
    <row r="20" spans="2:3" x14ac:dyDescent="0.2">
      <c r="C20" t="s">
        <v>106</v>
      </c>
    </row>
    <row r="21" spans="2:3" x14ac:dyDescent="0.2">
      <c r="C21" t="s">
        <v>107</v>
      </c>
    </row>
    <row r="22" spans="2:3" x14ac:dyDescent="0.2">
      <c r="C22" t="s">
        <v>108</v>
      </c>
    </row>
    <row r="24" spans="2:3" x14ac:dyDescent="0.2">
      <c r="B24" s="7" t="s">
        <v>109</v>
      </c>
      <c r="C24" t="s">
        <v>110</v>
      </c>
    </row>
    <row r="25" spans="2:3" x14ac:dyDescent="0.2">
      <c r="C25" t="s">
        <v>111</v>
      </c>
    </row>
    <row r="26" spans="2:3" x14ac:dyDescent="0.2">
      <c r="C26" t="s">
        <v>112</v>
      </c>
    </row>
    <row r="28" spans="2:3" x14ac:dyDescent="0.2">
      <c r="B28" s="7" t="s">
        <v>113</v>
      </c>
      <c r="C28" t="s">
        <v>114</v>
      </c>
    </row>
    <row r="29" spans="2:3" x14ac:dyDescent="0.2">
      <c r="C29" t="s">
        <v>115</v>
      </c>
    </row>
    <row r="30" spans="2:3" x14ac:dyDescent="0.2">
      <c r="C30" t="s">
        <v>116</v>
      </c>
    </row>
    <row r="33" spans="2:3" x14ac:dyDescent="0.2">
      <c r="B33" s="7" t="s">
        <v>117</v>
      </c>
    </row>
    <row r="35" spans="2:3" x14ac:dyDescent="0.2">
      <c r="B35" s="7" t="s">
        <v>75</v>
      </c>
      <c r="C35" t="s">
        <v>118</v>
      </c>
    </row>
    <row r="36" spans="2:3" x14ac:dyDescent="0.2">
      <c r="C36" t="s">
        <v>119</v>
      </c>
    </row>
    <row r="37" spans="2:3" x14ac:dyDescent="0.2">
      <c r="C37" t="s">
        <v>120</v>
      </c>
    </row>
    <row r="38" spans="2:3" x14ac:dyDescent="0.2">
      <c r="C38" t="s">
        <v>121</v>
      </c>
    </row>
    <row r="39" spans="2:3" x14ac:dyDescent="0.2">
      <c r="C39" t="s">
        <v>122</v>
      </c>
    </row>
    <row r="40" spans="2:3" x14ac:dyDescent="0.2">
      <c r="C40" t="s">
        <v>123</v>
      </c>
    </row>
    <row r="42" spans="2:3" x14ac:dyDescent="0.2">
      <c r="B42" s="7" t="s">
        <v>76</v>
      </c>
      <c r="C42" t="s">
        <v>124</v>
      </c>
    </row>
    <row r="43" spans="2:3" x14ac:dyDescent="0.2">
      <c r="C43" t="s">
        <v>125</v>
      </c>
    </row>
    <row r="45" spans="2:3" x14ac:dyDescent="0.2">
      <c r="B45" s="7" t="s">
        <v>71</v>
      </c>
      <c r="C45" t="s">
        <v>126</v>
      </c>
    </row>
    <row r="46" spans="2:3" x14ac:dyDescent="0.2">
      <c r="C46" t="s">
        <v>127</v>
      </c>
    </row>
    <row r="47" spans="2:3" x14ac:dyDescent="0.2">
      <c r="C47" t="s">
        <v>128</v>
      </c>
    </row>
    <row r="48" spans="2:3" x14ac:dyDescent="0.2">
      <c r="C48" t="s">
        <v>129</v>
      </c>
    </row>
    <row r="49" spans="2:3" x14ac:dyDescent="0.2">
      <c r="C49" t="s">
        <v>130</v>
      </c>
    </row>
    <row r="50" spans="2:3" x14ac:dyDescent="0.2">
      <c r="C50" t="s">
        <v>131</v>
      </c>
    </row>
    <row r="51" spans="2:3" x14ac:dyDescent="0.2">
      <c r="B51" s="7" t="s">
        <v>97</v>
      </c>
    </row>
    <row r="53" spans="2:3" x14ac:dyDescent="0.2">
      <c r="B53" s="7" t="s">
        <v>132</v>
      </c>
      <c r="C53" t="s">
        <v>133</v>
      </c>
    </row>
    <row r="54" spans="2:3" x14ac:dyDescent="0.2">
      <c r="C54" t="s">
        <v>134</v>
      </c>
    </row>
    <row r="55" spans="2:3" x14ac:dyDescent="0.2">
      <c r="C55" t="s">
        <v>135</v>
      </c>
    </row>
    <row r="57" spans="2:3" x14ac:dyDescent="0.2">
      <c r="B57" s="7" t="s">
        <v>136</v>
      </c>
      <c r="C57" t="s">
        <v>137</v>
      </c>
    </row>
    <row r="58" spans="2:3" x14ac:dyDescent="0.2">
      <c r="C58" t="s">
        <v>138</v>
      </c>
    </row>
    <row r="60" spans="2:3" x14ac:dyDescent="0.2">
      <c r="B60" s="7" t="s">
        <v>139</v>
      </c>
      <c r="C60" t="s">
        <v>140</v>
      </c>
    </row>
    <row r="64" spans="2:3" ht="34" customHeight="1" x14ac:dyDescent="0.2">
      <c r="B64" s="85" t="s">
        <v>292</v>
      </c>
      <c r="C64" s="85"/>
    </row>
    <row r="65" spans="2:3" x14ac:dyDescent="0.2">
      <c r="B65" s="85" t="s">
        <v>286</v>
      </c>
      <c r="C65" s="85"/>
    </row>
    <row r="66" spans="2:3" x14ac:dyDescent="0.2">
      <c r="B66" s="85" t="s">
        <v>287</v>
      </c>
      <c r="C66" s="85"/>
    </row>
    <row r="67" spans="2:3" x14ac:dyDescent="0.2">
      <c r="B67" s="85" t="s">
        <v>288</v>
      </c>
      <c r="C67" s="85"/>
    </row>
    <row r="68" spans="2:3" x14ac:dyDescent="0.2">
      <c r="B68" t="s">
        <v>289</v>
      </c>
    </row>
    <row r="69" spans="2:3" x14ac:dyDescent="0.2">
      <c r="B69" s="85" t="s">
        <v>291</v>
      </c>
      <c r="C69" s="85"/>
    </row>
    <row r="70" spans="2:3" x14ac:dyDescent="0.2">
      <c r="B70" s="85" t="s">
        <v>293</v>
      </c>
      <c r="C70" s="85"/>
    </row>
    <row r="71" spans="2:3" x14ac:dyDescent="0.2">
      <c r="B71" s="85" t="s">
        <v>294</v>
      </c>
      <c r="C71" s="85"/>
    </row>
    <row r="72" spans="2:3" x14ac:dyDescent="0.2">
      <c r="B72" s="85"/>
      <c r="C72" s="85"/>
    </row>
    <row r="73" spans="2:3" x14ac:dyDescent="0.2">
      <c r="B73" s="85" t="s">
        <v>290</v>
      </c>
      <c r="C73" s="85"/>
    </row>
  </sheetData>
  <sheetProtection password="CAA7" sheet="1" objects="1" scenarios="1"/>
  <mergeCells count="9">
    <mergeCell ref="B73:C73"/>
    <mergeCell ref="B69:C69"/>
    <mergeCell ref="B70:C70"/>
    <mergeCell ref="B71:C71"/>
    <mergeCell ref="B64:C64"/>
    <mergeCell ref="B65:C65"/>
    <mergeCell ref="B66:C66"/>
    <mergeCell ref="B67:C67"/>
    <mergeCell ref="B72:C7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85"/>
  <sheetViews>
    <sheetView tabSelected="1" workbookViewId="0">
      <selection activeCell="E4" sqref="E4"/>
    </sheetView>
  </sheetViews>
  <sheetFormatPr baseColWidth="10" defaultColWidth="8.83203125" defaultRowHeight="15" x14ac:dyDescent="0.2"/>
  <cols>
    <col min="1" max="1" width="4.33203125" customWidth="1"/>
    <col min="2" max="2" width="9.1640625" customWidth="1"/>
    <col min="4" max="4" width="10" customWidth="1"/>
    <col min="7" max="7" width="4.33203125" customWidth="1"/>
    <col min="9" max="9" width="16.83203125" bestFit="1" customWidth="1"/>
    <col min="10" max="10" width="16.5" bestFit="1" customWidth="1"/>
    <col min="11" max="11" width="3.5" customWidth="1"/>
    <col min="12" max="12" width="9.1640625" customWidth="1"/>
    <col min="13" max="13" width="17.83203125" bestFit="1" customWidth="1"/>
    <col min="14" max="14" width="13.33203125" bestFit="1" customWidth="1"/>
    <col min="15" max="16" width="9.6640625" bestFit="1" customWidth="1"/>
  </cols>
  <sheetData>
    <row r="1" spans="2:14" ht="34" x14ac:dyDescent="0.4">
      <c r="B1" s="48" t="s">
        <v>295</v>
      </c>
    </row>
    <row r="2" spans="2:14" ht="16" thickBot="1" x14ac:dyDescent="0.25">
      <c r="D2" s="42" t="s">
        <v>35</v>
      </c>
      <c r="H2" s="7" t="s">
        <v>209</v>
      </c>
      <c r="L2" s="7" t="s">
        <v>146</v>
      </c>
    </row>
    <row r="3" spans="2:14" ht="16" thickBot="1" x14ac:dyDescent="0.25">
      <c r="B3" s="9"/>
      <c r="C3" s="10"/>
      <c r="D3" s="10"/>
      <c r="E3" s="10"/>
      <c r="F3" s="11"/>
      <c r="H3" s="59" t="s">
        <v>0</v>
      </c>
      <c r="I3" s="59" t="s">
        <v>8</v>
      </c>
      <c r="J3" s="59" t="s">
        <v>41</v>
      </c>
      <c r="L3" s="6" t="s">
        <v>0</v>
      </c>
      <c r="M3" s="6" t="s">
        <v>1</v>
      </c>
      <c r="N3" s="6" t="s">
        <v>41</v>
      </c>
    </row>
    <row r="4" spans="2:14" ht="16" thickBot="1" x14ac:dyDescent="0.25">
      <c r="B4" s="12"/>
      <c r="C4" s="13" t="s">
        <v>5</v>
      </c>
      <c r="D4" s="14"/>
      <c r="E4" s="63">
        <v>63</v>
      </c>
      <c r="F4" s="15"/>
      <c r="H4" s="5">
        <v>132</v>
      </c>
      <c r="I4" s="19" t="s">
        <v>197</v>
      </c>
      <c r="J4" s="19" t="s">
        <v>198</v>
      </c>
      <c r="L4" s="51">
        <v>34</v>
      </c>
      <c r="M4" s="51" t="s">
        <v>4</v>
      </c>
      <c r="N4" s="51" t="s">
        <v>158</v>
      </c>
    </row>
    <row r="5" spans="2:14" ht="16" thickBot="1" x14ac:dyDescent="0.25">
      <c r="B5" s="12"/>
      <c r="C5" s="13"/>
      <c r="D5" s="14"/>
      <c r="E5" s="14"/>
      <c r="F5" s="15"/>
      <c r="H5" s="5">
        <v>122</v>
      </c>
      <c r="I5" s="19" t="s">
        <v>12</v>
      </c>
      <c r="J5" s="19" t="s">
        <v>87</v>
      </c>
      <c r="L5" s="51">
        <v>32</v>
      </c>
      <c r="M5" s="51" t="s">
        <v>4</v>
      </c>
      <c r="N5" s="51" t="s">
        <v>159</v>
      </c>
    </row>
    <row r="6" spans="2:14" ht="16" thickBot="1" x14ac:dyDescent="0.25">
      <c r="B6" s="12"/>
      <c r="C6" s="13" t="s">
        <v>6</v>
      </c>
      <c r="D6" s="14"/>
      <c r="E6" s="63">
        <v>30</v>
      </c>
      <c r="F6" s="15"/>
      <c r="H6" s="5">
        <v>118</v>
      </c>
      <c r="I6" s="19" t="s">
        <v>11</v>
      </c>
      <c r="J6" s="19" t="s">
        <v>85</v>
      </c>
      <c r="L6" s="51">
        <v>30</v>
      </c>
      <c r="M6" s="51" t="s">
        <v>4</v>
      </c>
      <c r="N6" s="51" t="s">
        <v>57</v>
      </c>
    </row>
    <row r="7" spans="2:14" ht="16" thickBot="1" x14ac:dyDescent="0.25">
      <c r="B7" s="12"/>
      <c r="C7" s="13"/>
      <c r="D7" s="14"/>
      <c r="E7" s="14"/>
      <c r="F7" s="15"/>
      <c r="H7" s="5">
        <v>115</v>
      </c>
      <c r="I7" s="19" t="s">
        <v>10</v>
      </c>
      <c r="J7" s="19" t="s">
        <v>84</v>
      </c>
      <c r="L7" s="51">
        <v>28</v>
      </c>
      <c r="M7" s="51" t="s">
        <v>4</v>
      </c>
      <c r="N7" s="51" t="s">
        <v>58</v>
      </c>
    </row>
    <row r="8" spans="2:14" ht="16" thickBot="1" x14ac:dyDescent="0.25">
      <c r="B8" s="12"/>
      <c r="C8" s="13" t="s">
        <v>7</v>
      </c>
      <c r="D8" s="14"/>
      <c r="E8" s="63">
        <v>137</v>
      </c>
      <c r="F8" s="15"/>
      <c r="H8" s="5">
        <v>113</v>
      </c>
      <c r="I8" s="19" t="s">
        <v>9</v>
      </c>
      <c r="J8" s="19" t="s">
        <v>83</v>
      </c>
      <c r="L8" s="51">
        <v>26</v>
      </c>
      <c r="M8" s="51" t="s">
        <v>4</v>
      </c>
      <c r="N8" s="51" t="s">
        <v>59</v>
      </c>
    </row>
    <row r="9" spans="2:14" ht="16" thickBot="1" x14ac:dyDescent="0.25">
      <c r="B9" s="16"/>
      <c r="C9" s="17"/>
      <c r="D9" s="17"/>
      <c r="E9" s="17"/>
      <c r="F9" s="18"/>
      <c r="H9" s="5">
        <v>111</v>
      </c>
      <c r="I9" s="19" t="s">
        <v>155</v>
      </c>
      <c r="J9" s="19" t="s">
        <v>157</v>
      </c>
      <c r="L9" s="51">
        <v>24</v>
      </c>
      <c r="M9" s="51" t="s">
        <v>4</v>
      </c>
      <c r="N9" s="51" t="s">
        <v>60</v>
      </c>
    </row>
    <row r="10" spans="2:14" x14ac:dyDescent="0.2">
      <c r="L10" s="51">
        <v>22</v>
      </c>
      <c r="M10" s="51" t="s">
        <v>4</v>
      </c>
      <c r="N10" s="51" t="s">
        <v>61</v>
      </c>
    </row>
    <row r="11" spans="2:14" ht="16" thickBot="1" x14ac:dyDescent="0.25">
      <c r="C11" s="20"/>
      <c r="D11" s="42" t="s">
        <v>36</v>
      </c>
      <c r="H11" s="7" t="s">
        <v>210</v>
      </c>
      <c r="L11" s="51">
        <v>20</v>
      </c>
      <c r="M11" s="51" t="s">
        <v>4</v>
      </c>
      <c r="N11" s="51" t="s">
        <v>62</v>
      </c>
    </row>
    <row r="12" spans="2:14" ht="16" thickBot="1" x14ac:dyDescent="0.25">
      <c r="B12" s="22"/>
      <c r="C12" s="23"/>
      <c r="D12" s="40" t="s">
        <v>16</v>
      </c>
      <c r="E12" s="23"/>
      <c r="F12" s="29"/>
      <c r="H12" s="6" t="s">
        <v>0</v>
      </c>
      <c r="I12" s="6" t="s">
        <v>8</v>
      </c>
      <c r="J12" s="6" t="s">
        <v>41</v>
      </c>
      <c r="L12" s="50">
        <v>26</v>
      </c>
      <c r="M12" s="19" t="s">
        <v>281</v>
      </c>
      <c r="N12" s="19" t="s">
        <v>282</v>
      </c>
    </row>
    <row r="13" spans="2:14" ht="16" thickBot="1" x14ac:dyDescent="0.25">
      <c r="B13" s="24"/>
      <c r="C13" s="58">
        <f>'Calculation Sheet'!C60</f>
        <v>494.50481587113364</v>
      </c>
      <c r="D13" s="25" t="s">
        <v>32</v>
      </c>
      <c r="E13" s="58">
        <f>C13/25.4</f>
        <v>19.468693538233609</v>
      </c>
      <c r="F13" s="30" t="s">
        <v>33</v>
      </c>
      <c r="H13" s="5">
        <v>174</v>
      </c>
      <c r="I13" s="5" t="s">
        <v>301</v>
      </c>
      <c r="J13" s="19" t="s">
        <v>307</v>
      </c>
      <c r="L13" s="19">
        <v>24</v>
      </c>
      <c r="M13" s="19" t="s">
        <v>281</v>
      </c>
      <c r="N13" s="19" t="s">
        <v>284</v>
      </c>
    </row>
    <row r="14" spans="2:14" x14ac:dyDescent="0.2">
      <c r="B14" s="24"/>
      <c r="C14" s="25"/>
      <c r="D14" s="25"/>
      <c r="E14" s="25"/>
      <c r="F14" s="30"/>
      <c r="G14" s="1"/>
      <c r="H14" s="5">
        <v>168</v>
      </c>
      <c r="I14" s="5" t="s">
        <v>302</v>
      </c>
      <c r="J14" s="19" t="s">
        <v>311</v>
      </c>
      <c r="L14" s="19">
        <v>22</v>
      </c>
      <c r="M14" s="19" t="s">
        <v>281</v>
      </c>
      <c r="N14" s="19" t="s">
        <v>283</v>
      </c>
    </row>
    <row r="15" spans="2:14" ht="16" thickBot="1" x14ac:dyDescent="0.25">
      <c r="B15" s="24"/>
      <c r="C15" s="25"/>
      <c r="D15" s="38" t="s">
        <v>17</v>
      </c>
      <c r="E15" s="25"/>
      <c r="F15" s="30"/>
      <c r="G15" s="1"/>
      <c r="H15" s="5">
        <v>166</v>
      </c>
      <c r="I15" s="5" t="s">
        <v>257</v>
      </c>
      <c r="J15" s="19" t="s">
        <v>255</v>
      </c>
      <c r="L15" s="19">
        <v>21</v>
      </c>
      <c r="M15" s="19" t="s">
        <v>281</v>
      </c>
      <c r="N15" s="19" t="s">
        <v>305</v>
      </c>
    </row>
    <row r="16" spans="2:14" ht="16" thickBot="1" x14ac:dyDescent="0.25">
      <c r="B16" s="24"/>
      <c r="D16" s="55">
        <f>'Calculation Sheet'!C63</f>
        <v>2.1</v>
      </c>
      <c r="E16" s="54"/>
      <c r="F16" s="30"/>
      <c r="G16" s="1"/>
      <c r="H16" s="5">
        <v>158</v>
      </c>
      <c r="I16" s="5" t="s">
        <v>258</v>
      </c>
      <c r="J16" s="19" t="s">
        <v>256</v>
      </c>
      <c r="L16" s="51">
        <v>28</v>
      </c>
      <c r="M16" s="51" t="s">
        <v>160</v>
      </c>
      <c r="N16" s="51" t="s">
        <v>161</v>
      </c>
    </row>
    <row r="17" spans="2:14" x14ac:dyDescent="0.2">
      <c r="B17" s="24"/>
      <c r="C17" s="25"/>
      <c r="D17" s="25"/>
      <c r="E17" s="25"/>
      <c r="F17" s="30"/>
      <c r="G17" s="1"/>
      <c r="H17" s="5">
        <v>151</v>
      </c>
      <c r="I17" s="5" t="s">
        <v>303</v>
      </c>
      <c r="J17" s="19" t="s">
        <v>304</v>
      </c>
      <c r="L17" s="19">
        <v>26</v>
      </c>
      <c r="M17" s="19" t="s">
        <v>162</v>
      </c>
      <c r="N17" s="19" t="s">
        <v>163</v>
      </c>
    </row>
    <row r="18" spans="2:14" ht="16" thickBot="1" x14ac:dyDescent="0.25">
      <c r="B18" s="24"/>
      <c r="C18" s="35"/>
      <c r="D18" s="38" t="s">
        <v>96</v>
      </c>
      <c r="E18" s="35"/>
      <c r="F18" s="30"/>
      <c r="G18" s="1"/>
      <c r="H18" s="5">
        <v>143</v>
      </c>
      <c r="I18" s="5" t="s">
        <v>309</v>
      </c>
      <c r="J18" s="19" t="s">
        <v>312</v>
      </c>
      <c r="L18" s="19">
        <v>24</v>
      </c>
      <c r="M18" s="19" t="s">
        <v>162</v>
      </c>
      <c r="N18" s="19" t="s">
        <v>164</v>
      </c>
    </row>
    <row r="19" spans="2:14" ht="16" thickBot="1" x14ac:dyDescent="0.25">
      <c r="B19" s="24"/>
      <c r="C19" s="58">
        <f>'Calculation Sheet'!D58</f>
        <v>484.50481587113364</v>
      </c>
      <c r="D19" s="25" t="s">
        <v>32</v>
      </c>
      <c r="E19" s="58">
        <f>C19/25.4</f>
        <v>19.074992750832035</v>
      </c>
      <c r="F19" s="30" t="s">
        <v>33</v>
      </c>
      <c r="G19" s="1"/>
      <c r="H19" s="5">
        <v>137</v>
      </c>
      <c r="I19" s="5" t="s">
        <v>308</v>
      </c>
      <c r="J19" s="19" t="s">
        <v>313</v>
      </c>
      <c r="L19" s="19">
        <v>22</v>
      </c>
      <c r="M19" s="19" t="s">
        <v>162</v>
      </c>
      <c r="N19" s="19" t="s">
        <v>165</v>
      </c>
    </row>
    <row r="20" spans="2:14" x14ac:dyDescent="0.2">
      <c r="B20" s="24"/>
      <c r="C20" s="25"/>
      <c r="D20" s="25"/>
      <c r="E20" s="25"/>
      <c r="F20" s="30"/>
      <c r="G20" s="1"/>
      <c r="H20" s="5">
        <v>132</v>
      </c>
      <c r="I20" s="19" t="s">
        <v>197</v>
      </c>
      <c r="J20" s="19" t="s">
        <v>198</v>
      </c>
      <c r="L20" s="51">
        <v>28</v>
      </c>
      <c r="M20" s="51" t="s">
        <v>175</v>
      </c>
      <c r="N20" s="51" t="s">
        <v>169</v>
      </c>
    </row>
    <row r="21" spans="2:14" ht="16" thickBot="1" x14ac:dyDescent="0.25">
      <c r="B21" s="24"/>
      <c r="C21" s="35"/>
      <c r="D21" s="38" t="s">
        <v>18</v>
      </c>
      <c r="E21" s="35"/>
      <c r="F21" s="30"/>
      <c r="G21" s="1"/>
      <c r="H21" s="5">
        <v>130</v>
      </c>
      <c r="I21" s="5" t="s">
        <v>297</v>
      </c>
      <c r="J21" s="19" t="s">
        <v>299</v>
      </c>
      <c r="L21" s="51">
        <v>26</v>
      </c>
      <c r="M21" s="51" t="s">
        <v>175</v>
      </c>
      <c r="N21" s="51" t="s">
        <v>168</v>
      </c>
    </row>
    <row r="22" spans="2:14" ht="16" thickBot="1" x14ac:dyDescent="0.25">
      <c r="B22" s="24"/>
      <c r="C22" s="58">
        <f>'Calculation Sheet'!E58</f>
        <v>496.50481587113364</v>
      </c>
      <c r="D22" s="25" t="s">
        <v>32</v>
      </c>
      <c r="E22" s="58">
        <f>C22/25.4</f>
        <v>19.547433695713924</v>
      </c>
      <c r="F22" s="30" t="s">
        <v>33</v>
      </c>
      <c r="G22" s="35"/>
      <c r="H22" s="5">
        <v>128</v>
      </c>
      <c r="I22" s="19" t="s">
        <v>298</v>
      </c>
      <c r="J22" s="19" t="s">
        <v>300</v>
      </c>
      <c r="L22" s="51">
        <v>24</v>
      </c>
      <c r="M22" s="51" t="s">
        <v>175</v>
      </c>
      <c r="N22" s="51" t="s">
        <v>167</v>
      </c>
    </row>
    <row r="23" spans="2:14" ht="16" thickBot="1" x14ac:dyDescent="0.25">
      <c r="B23" s="27"/>
      <c r="C23" s="28"/>
      <c r="D23" s="28"/>
      <c r="E23" s="28"/>
      <c r="F23" s="31"/>
      <c r="G23" s="1"/>
      <c r="H23" s="5">
        <v>125</v>
      </c>
      <c r="I23" s="19" t="s">
        <v>13</v>
      </c>
      <c r="J23" s="19" t="s">
        <v>88</v>
      </c>
      <c r="L23" s="50">
        <v>22</v>
      </c>
      <c r="M23" s="50" t="s">
        <v>211</v>
      </c>
      <c r="N23" s="50" t="s">
        <v>212</v>
      </c>
    </row>
    <row r="24" spans="2:14" x14ac:dyDescent="0.2">
      <c r="G24" s="1"/>
      <c r="H24" s="5">
        <v>122</v>
      </c>
      <c r="I24" s="19" t="s">
        <v>12</v>
      </c>
      <c r="J24" s="19" t="s">
        <v>87</v>
      </c>
      <c r="L24" s="51">
        <v>22</v>
      </c>
      <c r="M24" s="51" t="s">
        <v>170</v>
      </c>
      <c r="N24" s="51" t="s">
        <v>172</v>
      </c>
    </row>
    <row r="25" spans="2:14" ht="16" thickBot="1" x14ac:dyDescent="0.25">
      <c r="D25" s="42" t="s">
        <v>37</v>
      </c>
      <c r="G25" s="35"/>
      <c r="H25" s="5">
        <v>120</v>
      </c>
      <c r="I25" s="19" t="s">
        <v>14</v>
      </c>
      <c r="J25" s="19" t="s">
        <v>86</v>
      </c>
      <c r="L25" s="19">
        <v>21</v>
      </c>
      <c r="M25" s="19" t="s">
        <v>171</v>
      </c>
      <c r="N25" s="19" t="s">
        <v>89</v>
      </c>
    </row>
    <row r="26" spans="2:14" ht="16" thickBot="1" x14ac:dyDescent="0.25">
      <c r="B26" s="9"/>
      <c r="C26" s="10"/>
      <c r="D26" s="10"/>
      <c r="E26" s="10"/>
      <c r="F26" s="11"/>
      <c r="G26" s="35"/>
      <c r="H26" s="5">
        <v>118</v>
      </c>
      <c r="I26" s="19" t="s">
        <v>11</v>
      </c>
      <c r="J26" s="19" t="s">
        <v>85</v>
      </c>
      <c r="L26" s="19">
        <v>19</v>
      </c>
      <c r="M26" s="19" t="s">
        <v>171</v>
      </c>
      <c r="N26" s="19" t="s">
        <v>213</v>
      </c>
    </row>
    <row r="27" spans="2:14" ht="16" thickBot="1" x14ac:dyDescent="0.25">
      <c r="B27" s="12"/>
      <c r="C27" s="14"/>
      <c r="D27" s="41" t="s">
        <v>39</v>
      </c>
      <c r="E27" s="63">
        <v>50</v>
      </c>
      <c r="F27" s="15"/>
      <c r="G27" s="35"/>
      <c r="H27" s="5">
        <v>115</v>
      </c>
      <c r="I27" s="19" t="s">
        <v>10</v>
      </c>
      <c r="J27" s="19" t="s">
        <v>84</v>
      </c>
      <c r="M27" s="50" t="s">
        <v>306</v>
      </c>
    </row>
    <row r="28" spans="2:14" ht="16" thickBot="1" x14ac:dyDescent="0.25">
      <c r="B28" s="12"/>
      <c r="C28" s="14"/>
      <c r="D28" s="14"/>
      <c r="E28" s="14"/>
      <c r="F28" s="15"/>
      <c r="G28" s="35"/>
      <c r="H28" s="5">
        <v>113</v>
      </c>
      <c r="I28" s="19" t="s">
        <v>9</v>
      </c>
      <c r="J28" s="19" t="s">
        <v>83</v>
      </c>
    </row>
    <row r="29" spans="2:14" ht="16" thickBot="1" x14ac:dyDescent="0.25">
      <c r="B29" s="12"/>
      <c r="C29" s="14"/>
      <c r="D29" s="41" t="s">
        <v>40</v>
      </c>
      <c r="E29" s="63">
        <v>25</v>
      </c>
      <c r="F29" s="15"/>
      <c r="G29" s="35"/>
      <c r="H29" s="5">
        <v>111</v>
      </c>
      <c r="I29" s="5" t="s">
        <v>155</v>
      </c>
      <c r="J29" s="19" t="s">
        <v>157</v>
      </c>
      <c r="L29" s="7" t="s">
        <v>263</v>
      </c>
    </row>
    <row r="30" spans="2:14" ht="16" thickBot="1" x14ac:dyDescent="0.25">
      <c r="B30" s="12"/>
      <c r="C30" s="14"/>
      <c r="D30" s="14"/>
      <c r="E30" s="14"/>
      <c r="F30" s="15"/>
      <c r="G30" s="35"/>
      <c r="H30" s="52">
        <v>108</v>
      </c>
      <c r="I30" s="52" t="s">
        <v>154</v>
      </c>
      <c r="J30" s="53" t="s">
        <v>156</v>
      </c>
      <c r="L30" s="6" t="s">
        <v>0</v>
      </c>
      <c r="M30" s="6" t="s">
        <v>1</v>
      </c>
      <c r="N30" s="6" t="s">
        <v>41</v>
      </c>
    </row>
    <row r="31" spans="2:14" ht="16" thickBot="1" x14ac:dyDescent="0.25">
      <c r="B31" s="12"/>
      <c r="C31" s="14"/>
      <c r="D31" s="41" t="s">
        <v>38</v>
      </c>
      <c r="E31" s="44">
        <f>E27/E29</f>
        <v>2</v>
      </c>
      <c r="F31" s="15"/>
      <c r="G31" s="35"/>
      <c r="I31" s="83" t="s">
        <v>310</v>
      </c>
      <c r="L31" s="19">
        <v>24</v>
      </c>
      <c r="M31" s="19" t="s">
        <v>264</v>
      </c>
      <c r="N31" s="19" t="s">
        <v>266</v>
      </c>
    </row>
    <row r="32" spans="2:14" ht="16" thickBot="1" x14ac:dyDescent="0.25">
      <c r="B32" s="16"/>
      <c r="C32" s="17"/>
      <c r="D32" s="17"/>
      <c r="E32" s="17"/>
      <c r="F32" s="18"/>
      <c r="G32" s="35"/>
      <c r="L32" s="19">
        <v>22</v>
      </c>
      <c r="M32" s="19" t="s">
        <v>264</v>
      </c>
      <c r="N32" s="19" t="s">
        <v>267</v>
      </c>
    </row>
    <row r="33" spans="2:14" x14ac:dyDescent="0.2">
      <c r="C33" s="35"/>
      <c r="D33" s="35"/>
      <c r="E33" s="35"/>
      <c r="F33" s="35"/>
      <c r="G33" s="35"/>
      <c r="H33" s="7" t="s">
        <v>145</v>
      </c>
      <c r="L33" s="19">
        <v>20</v>
      </c>
      <c r="M33" s="19" t="s">
        <v>264</v>
      </c>
      <c r="N33" s="19" t="s">
        <v>268</v>
      </c>
    </row>
    <row r="34" spans="2:14" x14ac:dyDescent="0.2">
      <c r="B34" t="s">
        <v>206</v>
      </c>
      <c r="H34" s="6" t="s">
        <v>0</v>
      </c>
      <c r="I34" s="6" t="s">
        <v>1</v>
      </c>
      <c r="J34" s="6" t="s">
        <v>41</v>
      </c>
      <c r="L34" s="19">
        <v>19</v>
      </c>
      <c r="M34" s="19" t="s">
        <v>264</v>
      </c>
      <c r="N34" s="19" t="s">
        <v>269</v>
      </c>
    </row>
    <row r="35" spans="2:14" x14ac:dyDescent="0.2">
      <c r="B35" t="s">
        <v>207</v>
      </c>
      <c r="H35" s="51">
        <v>70</v>
      </c>
      <c r="I35" s="51" t="s">
        <v>152</v>
      </c>
      <c r="J35" s="51" t="s">
        <v>147</v>
      </c>
      <c r="L35" s="51">
        <v>22</v>
      </c>
      <c r="M35" s="51" t="s">
        <v>265</v>
      </c>
      <c r="N35" s="51" t="s">
        <v>270</v>
      </c>
    </row>
    <row r="36" spans="2:14" x14ac:dyDescent="0.2">
      <c r="B36" t="s">
        <v>208</v>
      </c>
      <c r="H36" s="51">
        <v>63</v>
      </c>
      <c r="I36" s="51" t="s">
        <v>152</v>
      </c>
      <c r="J36" s="51" t="s">
        <v>316</v>
      </c>
      <c r="L36" s="51">
        <v>20</v>
      </c>
      <c r="M36" s="51" t="s">
        <v>265</v>
      </c>
      <c r="N36" s="51" t="s">
        <v>271</v>
      </c>
    </row>
    <row r="37" spans="2:14" x14ac:dyDescent="0.2">
      <c r="H37" s="51">
        <v>60</v>
      </c>
      <c r="I37" s="51" t="s">
        <v>152</v>
      </c>
      <c r="J37" s="51" t="s">
        <v>48</v>
      </c>
      <c r="L37" s="51">
        <v>19</v>
      </c>
      <c r="M37" s="51" t="s">
        <v>265</v>
      </c>
      <c r="N37" s="51" t="s">
        <v>272</v>
      </c>
    </row>
    <row r="38" spans="2:14" x14ac:dyDescent="0.2">
      <c r="H38" s="51">
        <v>55</v>
      </c>
      <c r="I38" s="51" t="s">
        <v>152</v>
      </c>
      <c r="J38" s="51" t="s">
        <v>49</v>
      </c>
    </row>
    <row r="39" spans="2:14" x14ac:dyDescent="0.2">
      <c r="H39" s="51">
        <v>50</v>
      </c>
      <c r="I39" s="51" t="s">
        <v>152</v>
      </c>
      <c r="J39" s="51" t="s">
        <v>51</v>
      </c>
      <c r="L39" s="7" t="s">
        <v>273</v>
      </c>
    </row>
    <row r="40" spans="2:14" x14ac:dyDescent="0.2">
      <c r="H40" s="51">
        <v>48</v>
      </c>
      <c r="I40" s="51" t="s">
        <v>152</v>
      </c>
      <c r="J40" s="51" t="s">
        <v>315</v>
      </c>
      <c r="L40" s="6" t="s">
        <v>0</v>
      </c>
      <c r="M40" s="6" t="s">
        <v>1</v>
      </c>
      <c r="N40" s="6" t="s">
        <v>41</v>
      </c>
    </row>
    <row r="41" spans="2:14" x14ac:dyDescent="0.2">
      <c r="H41" s="51">
        <v>46</v>
      </c>
      <c r="I41" s="51" t="s">
        <v>152</v>
      </c>
      <c r="J41" s="51" t="s">
        <v>53</v>
      </c>
      <c r="L41" s="19">
        <v>39</v>
      </c>
      <c r="M41" s="19" t="s">
        <v>4</v>
      </c>
      <c r="N41" s="19" t="s">
        <v>274</v>
      </c>
    </row>
    <row r="42" spans="2:14" x14ac:dyDescent="0.2">
      <c r="H42" s="19">
        <v>60</v>
      </c>
      <c r="I42" s="19" t="s">
        <v>201</v>
      </c>
      <c r="J42" s="19" t="s">
        <v>200</v>
      </c>
      <c r="L42" s="19">
        <v>34</v>
      </c>
      <c r="M42" s="19" t="s">
        <v>4</v>
      </c>
      <c r="N42" s="19" t="s">
        <v>275</v>
      </c>
    </row>
    <row r="43" spans="2:14" x14ac:dyDescent="0.2">
      <c r="H43" s="19">
        <v>55</v>
      </c>
      <c r="I43" s="19" t="s">
        <v>201</v>
      </c>
      <c r="J43" s="19" t="s">
        <v>199</v>
      </c>
      <c r="L43" s="19">
        <v>32</v>
      </c>
      <c r="M43" s="19" t="s">
        <v>4</v>
      </c>
      <c r="N43" s="19" t="s">
        <v>276</v>
      </c>
    </row>
    <row r="44" spans="2:14" x14ac:dyDescent="0.2">
      <c r="H44" s="19">
        <v>50</v>
      </c>
      <c r="I44" s="19" t="s">
        <v>201</v>
      </c>
      <c r="J44" s="19" t="s">
        <v>149</v>
      </c>
      <c r="L44" s="19">
        <v>30</v>
      </c>
      <c r="M44" s="19" t="s">
        <v>4</v>
      </c>
      <c r="N44" s="19" t="s">
        <v>277</v>
      </c>
    </row>
    <row r="45" spans="2:14" x14ac:dyDescent="0.2">
      <c r="H45" s="51">
        <v>55</v>
      </c>
      <c r="I45" s="51" t="s">
        <v>153</v>
      </c>
      <c r="J45" s="51" t="s">
        <v>50</v>
      </c>
      <c r="L45" s="19">
        <v>28</v>
      </c>
      <c r="M45" s="19" t="s">
        <v>4</v>
      </c>
      <c r="N45" s="19" t="s">
        <v>278</v>
      </c>
    </row>
    <row r="46" spans="2:14" x14ac:dyDescent="0.2">
      <c r="H46" s="51">
        <v>50</v>
      </c>
      <c r="I46" s="51" t="s">
        <v>153</v>
      </c>
      <c r="J46" s="51" t="s">
        <v>52</v>
      </c>
      <c r="L46" s="19">
        <v>26</v>
      </c>
      <c r="M46" s="19" t="s">
        <v>4</v>
      </c>
      <c r="N46" s="19" t="s">
        <v>279</v>
      </c>
    </row>
    <row r="47" spans="2:14" x14ac:dyDescent="0.2">
      <c r="H47" s="51">
        <v>46</v>
      </c>
      <c r="I47" s="51" t="s">
        <v>153</v>
      </c>
      <c r="J47" s="51" t="s">
        <v>54</v>
      </c>
      <c r="L47" s="19">
        <v>24</v>
      </c>
      <c r="M47" s="19" t="s">
        <v>4</v>
      </c>
      <c r="N47" s="19" t="s">
        <v>280</v>
      </c>
    </row>
    <row r="48" spans="2:14" x14ac:dyDescent="0.2">
      <c r="H48" s="51">
        <v>42</v>
      </c>
      <c r="I48" s="51" t="s">
        <v>153</v>
      </c>
      <c r="J48" s="51" t="s">
        <v>55</v>
      </c>
    </row>
    <row r="49" spans="2:12" x14ac:dyDescent="0.2">
      <c r="H49" s="51">
        <v>39</v>
      </c>
      <c r="I49" s="51" t="s">
        <v>153</v>
      </c>
      <c r="J49" s="51" t="s">
        <v>56</v>
      </c>
    </row>
    <row r="50" spans="2:12" x14ac:dyDescent="0.2">
      <c r="H50" s="19">
        <v>28</v>
      </c>
      <c r="I50" s="19" t="s">
        <v>150</v>
      </c>
      <c r="J50" s="19" t="s">
        <v>285</v>
      </c>
    </row>
    <row r="51" spans="2:12" x14ac:dyDescent="0.2">
      <c r="H51" s="19">
        <v>26</v>
      </c>
      <c r="I51" s="19" t="s">
        <v>150</v>
      </c>
      <c r="J51" s="19" t="s">
        <v>203</v>
      </c>
    </row>
    <row r="52" spans="2:12" x14ac:dyDescent="0.2">
      <c r="H52" s="19">
        <v>24</v>
      </c>
      <c r="I52" s="19" t="s">
        <v>150</v>
      </c>
      <c r="J52" s="19" t="s">
        <v>204</v>
      </c>
    </row>
    <row r="53" spans="2:12" x14ac:dyDescent="0.2">
      <c r="H53" s="19">
        <v>22</v>
      </c>
      <c r="I53" s="19" t="s">
        <v>150</v>
      </c>
      <c r="J53" s="19" t="s">
        <v>205</v>
      </c>
    </row>
    <row r="54" spans="2:12" x14ac:dyDescent="0.2">
      <c r="H54" s="51">
        <v>32</v>
      </c>
      <c r="I54" s="51" t="s">
        <v>148</v>
      </c>
      <c r="J54" s="51" t="s">
        <v>151</v>
      </c>
    </row>
    <row r="55" spans="2:12" x14ac:dyDescent="0.2">
      <c r="I55" s="50" t="s">
        <v>202</v>
      </c>
    </row>
    <row r="57" spans="2:12" x14ac:dyDescent="0.2">
      <c r="H57" s="7" t="s">
        <v>262</v>
      </c>
    </row>
    <row r="58" spans="2:12" x14ac:dyDescent="0.2">
      <c r="H58" s="6" t="s">
        <v>0</v>
      </c>
      <c r="I58" s="6" t="s">
        <v>1</v>
      </c>
      <c r="J58" s="6" t="s">
        <v>41</v>
      </c>
    </row>
    <row r="59" spans="2:12" x14ac:dyDescent="0.2">
      <c r="H59" s="19">
        <v>50</v>
      </c>
      <c r="I59" s="19" t="s">
        <v>153</v>
      </c>
      <c r="J59" s="19" t="s">
        <v>260</v>
      </c>
    </row>
    <row r="60" spans="2:12" x14ac:dyDescent="0.2">
      <c r="H60" s="19">
        <v>46</v>
      </c>
      <c r="I60" s="19" t="s">
        <v>153</v>
      </c>
      <c r="J60" s="19" t="s">
        <v>261</v>
      </c>
    </row>
    <row r="61" spans="2:12" x14ac:dyDescent="0.2">
      <c r="H61" s="19">
        <v>39</v>
      </c>
      <c r="I61" s="19" t="s">
        <v>153</v>
      </c>
      <c r="J61" s="19" t="s">
        <v>259</v>
      </c>
    </row>
    <row r="62" spans="2:12" x14ac:dyDescent="0.2"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</row>
    <row r="63" spans="2:12" x14ac:dyDescent="0.2"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</row>
    <row r="64" spans="2:12" x14ac:dyDescent="0.2"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</row>
    <row r="65" spans="2:12" x14ac:dyDescent="0.2"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</row>
    <row r="66" spans="2:12" x14ac:dyDescent="0.2"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</row>
    <row r="67" spans="2:12" x14ac:dyDescent="0.2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</row>
    <row r="68" spans="2:12" x14ac:dyDescent="0.2"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</row>
    <row r="69" spans="2:12" x14ac:dyDescent="0.2"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</row>
    <row r="70" spans="2:12" x14ac:dyDescent="0.2"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</row>
    <row r="71" spans="2:12" x14ac:dyDescent="0.2"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</row>
    <row r="72" spans="2:12" x14ac:dyDescent="0.2"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</row>
    <row r="73" spans="2:12" x14ac:dyDescent="0.2">
      <c r="B73" s="35"/>
      <c r="C73" s="35"/>
      <c r="D73" s="33"/>
      <c r="E73" s="35"/>
      <c r="F73" s="33"/>
      <c r="G73" s="35"/>
      <c r="H73" s="33"/>
      <c r="I73" s="35"/>
      <c r="J73" s="35"/>
      <c r="K73" s="35"/>
      <c r="L73" s="35"/>
    </row>
    <row r="74" spans="2:12" x14ac:dyDescent="0.2">
      <c r="B74" s="33"/>
      <c r="C74" s="33"/>
      <c r="D74" s="35"/>
      <c r="E74" s="35"/>
      <c r="F74" s="33"/>
      <c r="G74" s="33"/>
      <c r="H74" s="33"/>
      <c r="I74" s="35"/>
      <c r="J74" s="35"/>
      <c r="K74" s="35"/>
      <c r="L74" s="35"/>
    </row>
    <row r="75" spans="2:12" x14ac:dyDescent="0.2">
      <c r="B75" s="33"/>
      <c r="C75" s="33"/>
      <c r="D75" s="35"/>
      <c r="E75" s="35"/>
      <c r="F75" s="33"/>
      <c r="G75" s="33"/>
      <c r="H75" s="33"/>
      <c r="I75" s="35"/>
      <c r="J75" s="35"/>
      <c r="K75" s="35"/>
      <c r="L75" s="35"/>
    </row>
    <row r="76" spans="2:12" x14ac:dyDescent="0.2">
      <c r="B76" s="33"/>
      <c r="C76" s="33"/>
      <c r="D76" s="35"/>
      <c r="E76" s="35"/>
      <c r="F76" s="33"/>
      <c r="G76" s="33"/>
      <c r="H76" s="33"/>
      <c r="I76" s="35"/>
      <c r="J76" s="35"/>
      <c r="K76" s="35"/>
      <c r="L76" s="35"/>
    </row>
    <row r="77" spans="2:12" x14ac:dyDescent="0.2">
      <c r="B77" s="33"/>
      <c r="C77" s="33"/>
      <c r="D77" s="35"/>
      <c r="E77" s="35"/>
      <c r="F77" s="33"/>
      <c r="G77" s="33"/>
      <c r="H77" s="33"/>
      <c r="I77" s="35"/>
      <c r="J77" s="35"/>
      <c r="K77" s="35"/>
      <c r="L77" s="35"/>
    </row>
    <row r="78" spans="2:12" x14ac:dyDescent="0.2">
      <c r="B78" s="33"/>
      <c r="C78" s="33"/>
      <c r="D78" s="35"/>
      <c r="E78" s="35"/>
      <c r="F78" s="33"/>
      <c r="G78" s="33"/>
      <c r="H78" s="33"/>
      <c r="I78" s="35"/>
      <c r="J78" s="35"/>
      <c r="K78" s="35"/>
      <c r="L78" s="35"/>
    </row>
    <row r="79" spans="2:12" x14ac:dyDescent="0.2">
      <c r="B79" s="33"/>
      <c r="C79" s="33"/>
      <c r="D79" s="35"/>
      <c r="E79" s="35"/>
      <c r="F79" s="33"/>
      <c r="G79" s="33"/>
      <c r="H79" s="33"/>
      <c r="I79" s="35"/>
      <c r="J79" s="35"/>
      <c r="K79" s="35"/>
      <c r="L79" s="35"/>
    </row>
    <row r="80" spans="2:12" x14ac:dyDescent="0.2">
      <c r="B80" s="33"/>
      <c r="C80" s="33"/>
      <c r="D80" s="35"/>
      <c r="E80" s="35"/>
      <c r="F80" s="33"/>
      <c r="G80" s="33"/>
      <c r="H80" s="33"/>
      <c r="I80" s="35"/>
      <c r="J80" s="35"/>
      <c r="K80" s="35"/>
      <c r="L80" s="35"/>
    </row>
    <row r="81" spans="2:12" x14ac:dyDescent="0.2">
      <c r="B81" s="33"/>
      <c r="C81" s="33"/>
      <c r="D81" s="35"/>
      <c r="E81" s="35"/>
      <c r="F81" s="33"/>
      <c r="G81" s="33"/>
      <c r="H81" s="33"/>
      <c r="I81" s="35"/>
      <c r="J81" s="35"/>
      <c r="K81" s="35"/>
      <c r="L81" s="35"/>
    </row>
    <row r="82" spans="2:12" x14ac:dyDescent="0.2">
      <c r="B82" s="33"/>
      <c r="C82" s="33"/>
      <c r="D82" s="35"/>
      <c r="E82" s="35"/>
      <c r="F82" s="33"/>
      <c r="G82" s="33"/>
      <c r="H82" s="33"/>
      <c r="I82" s="35"/>
      <c r="J82" s="35"/>
      <c r="K82" s="35"/>
      <c r="L82" s="35"/>
    </row>
    <row r="83" spans="2:12" x14ac:dyDescent="0.2">
      <c r="B83" s="33"/>
      <c r="C83" s="33"/>
      <c r="D83" s="35"/>
      <c r="E83" s="35"/>
      <c r="F83" s="33"/>
      <c r="G83" s="33"/>
      <c r="H83" s="33"/>
      <c r="I83" s="35"/>
      <c r="J83" s="35"/>
      <c r="K83" s="35"/>
      <c r="L83" s="35"/>
    </row>
    <row r="84" spans="2:12" x14ac:dyDescent="0.2">
      <c r="B84" s="33"/>
      <c r="C84" s="33"/>
      <c r="D84" s="35"/>
      <c r="E84" s="35"/>
      <c r="F84" s="33"/>
      <c r="G84" s="33"/>
      <c r="H84" s="33"/>
      <c r="I84" s="35"/>
      <c r="J84" s="35"/>
      <c r="K84" s="35"/>
      <c r="L84" s="35"/>
    </row>
    <row r="85" spans="2:12" x14ac:dyDescent="0.2">
      <c r="B85" s="33"/>
      <c r="C85" s="33"/>
      <c r="D85" s="35"/>
      <c r="E85" s="35"/>
      <c r="F85" s="33"/>
      <c r="G85" s="33"/>
      <c r="H85" s="33"/>
      <c r="I85" s="35"/>
      <c r="J85" s="35"/>
      <c r="K85" s="35"/>
      <c r="L85" s="35"/>
    </row>
  </sheetData>
  <sheetProtection password="CAA7" sheet="1" objects="1" scenarios="1"/>
  <dataValidations count="3">
    <dataValidation type="list" allowBlank="1" showInputMessage="1" showErrorMessage="1" sqref="E4" xr:uid="{00000000-0002-0000-0100-000000000000}">
      <formula1>CTFront</formula1>
    </dataValidation>
    <dataValidation type="list" allowBlank="1" showInputMessage="1" showErrorMessage="1" sqref="E6" xr:uid="{00000000-0002-0000-0100-000001000000}">
      <formula1>CTRear</formula1>
    </dataValidation>
    <dataValidation type="list" allowBlank="1" showInputMessage="1" showErrorMessage="1" sqref="E8" xr:uid="{00000000-0002-0000-0100-000002000000}">
      <formula1>Belts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45"/>
  <sheetViews>
    <sheetView workbookViewId="0">
      <selection activeCell="E4" sqref="E4"/>
    </sheetView>
  </sheetViews>
  <sheetFormatPr baseColWidth="10" defaultColWidth="8.83203125" defaultRowHeight="15" x14ac:dyDescent="0.2"/>
  <cols>
    <col min="1" max="1" width="4.33203125" customWidth="1"/>
    <col min="4" max="4" width="10" customWidth="1"/>
    <col min="5" max="5" width="9.1640625" customWidth="1"/>
    <col min="7" max="7" width="4.33203125" customWidth="1"/>
    <col min="8" max="8" width="9.1640625" customWidth="1"/>
    <col min="9" max="9" width="15.5" bestFit="1" customWidth="1"/>
    <col min="10" max="10" width="24.33203125" customWidth="1"/>
    <col min="11" max="11" width="4.83203125" customWidth="1"/>
    <col min="12" max="12" width="9.1640625" customWidth="1"/>
    <col min="13" max="13" width="12" customWidth="1"/>
    <col min="14" max="14" width="21" customWidth="1"/>
    <col min="15" max="15" width="12.33203125" bestFit="1" customWidth="1"/>
    <col min="16" max="16" width="9.6640625" bestFit="1" customWidth="1"/>
    <col min="20" max="20" width="12.33203125" customWidth="1"/>
    <col min="21" max="21" width="12.33203125" bestFit="1" customWidth="1"/>
  </cols>
  <sheetData>
    <row r="1" spans="2:14" ht="34" x14ac:dyDescent="0.4">
      <c r="B1" s="48" t="s">
        <v>217</v>
      </c>
    </row>
    <row r="2" spans="2:14" ht="16" thickBot="1" x14ac:dyDescent="0.25">
      <c r="D2" s="36" t="s">
        <v>35</v>
      </c>
      <c r="H2" s="32" t="s">
        <v>254</v>
      </c>
      <c r="J2" s="8"/>
      <c r="L2" s="56" t="s">
        <v>224</v>
      </c>
      <c r="M2" s="49"/>
      <c r="N2" s="42" t="s">
        <v>247</v>
      </c>
    </row>
    <row r="3" spans="2:14" ht="16" thickBot="1" x14ac:dyDescent="0.25">
      <c r="B3" s="9"/>
      <c r="C3" s="10"/>
      <c r="D3" s="10"/>
      <c r="E3" s="10"/>
      <c r="F3" s="11"/>
      <c r="I3" s="6" t="s">
        <v>0</v>
      </c>
      <c r="L3" s="6" t="s">
        <v>0</v>
      </c>
      <c r="M3" s="6" t="s">
        <v>8</v>
      </c>
      <c r="N3" s="6" t="s">
        <v>41</v>
      </c>
    </row>
    <row r="4" spans="2:14" ht="16" thickBot="1" x14ac:dyDescent="0.25">
      <c r="B4" s="12"/>
      <c r="C4" s="37" t="s">
        <v>5</v>
      </c>
      <c r="D4" s="14"/>
      <c r="E4" s="63">
        <v>55</v>
      </c>
      <c r="F4" s="15"/>
      <c r="I4" s="51">
        <v>55</v>
      </c>
      <c r="L4" s="5">
        <v>122</v>
      </c>
      <c r="M4" s="19" t="s">
        <v>12</v>
      </c>
      <c r="N4" s="19" t="s">
        <v>248</v>
      </c>
    </row>
    <row r="5" spans="2:14" ht="16" thickBot="1" x14ac:dyDescent="0.25">
      <c r="B5" s="12"/>
      <c r="C5" s="13"/>
      <c r="D5" s="14"/>
      <c r="E5" s="14"/>
      <c r="F5" s="15"/>
      <c r="I5" s="51">
        <v>50</v>
      </c>
      <c r="J5" s="36"/>
      <c r="L5" s="5">
        <v>120</v>
      </c>
      <c r="M5" s="19" t="s">
        <v>14</v>
      </c>
      <c r="N5" s="19" t="s">
        <v>249</v>
      </c>
    </row>
    <row r="6" spans="2:14" ht="16" thickBot="1" x14ac:dyDescent="0.25">
      <c r="B6" s="12"/>
      <c r="C6" s="37" t="s">
        <v>6</v>
      </c>
      <c r="D6" s="14"/>
      <c r="E6" s="63">
        <v>26</v>
      </c>
      <c r="F6" s="15"/>
      <c r="I6" s="51">
        <v>46</v>
      </c>
      <c r="J6" s="33"/>
      <c r="L6" s="5">
        <v>118</v>
      </c>
      <c r="M6" s="19" t="s">
        <v>11</v>
      </c>
      <c r="N6" s="19" t="s">
        <v>250</v>
      </c>
    </row>
    <row r="7" spans="2:14" ht="16" thickBot="1" x14ac:dyDescent="0.25">
      <c r="B7" s="12"/>
      <c r="C7" s="13"/>
      <c r="D7" s="14"/>
      <c r="E7" s="14"/>
      <c r="F7" s="15"/>
      <c r="L7" s="5">
        <v>115</v>
      </c>
      <c r="M7" s="19" t="s">
        <v>10</v>
      </c>
      <c r="N7" s="19" t="s">
        <v>251</v>
      </c>
    </row>
    <row r="8" spans="2:14" ht="16" thickBot="1" x14ac:dyDescent="0.25">
      <c r="B8" s="12"/>
      <c r="C8" s="37" t="s">
        <v>7</v>
      </c>
      <c r="D8" s="14"/>
      <c r="E8" s="63">
        <v>122</v>
      </c>
      <c r="F8" s="15"/>
      <c r="L8" s="5">
        <v>113</v>
      </c>
      <c r="M8" s="19" t="s">
        <v>9</v>
      </c>
      <c r="N8" s="19" t="s">
        <v>252</v>
      </c>
    </row>
    <row r="9" spans="2:14" ht="16" thickBot="1" x14ac:dyDescent="0.25">
      <c r="B9" s="16"/>
      <c r="C9" s="17"/>
      <c r="D9" s="17"/>
      <c r="E9" s="17"/>
      <c r="F9" s="18"/>
      <c r="H9" s="32" t="s">
        <v>223</v>
      </c>
      <c r="I9" s="8"/>
      <c r="J9" s="8"/>
      <c r="L9" s="5">
        <v>111</v>
      </c>
      <c r="M9" s="5" t="s">
        <v>155</v>
      </c>
      <c r="N9" s="19" t="s">
        <v>253</v>
      </c>
    </row>
    <row r="10" spans="2:14" x14ac:dyDescent="0.2">
      <c r="H10" s="6" t="s">
        <v>0</v>
      </c>
      <c r="I10" s="6" t="s">
        <v>1</v>
      </c>
      <c r="J10" s="6" t="s">
        <v>41</v>
      </c>
    </row>
    <row r="11" spans="2:14" ht="16" thickBot="1" x14ac:dyDescent="0.25">
      <c r="B11" s="20"/>
      <c r="D11" s="36" t="s">
        <v>36</v>
      </c>
      <c r="H11" s="51">
        <v>26</v>
      </c>
      <c r="I11" s="51" t="s">
        <v>225</v>
      </c>
      <c r="J11" s="51" t="s">
        <v>226</v>
      </c>
    </row>
    <row r="12" spans="2:14" ht="16" thickBot="1" x14ac:dyDescent="0.25">
      <c r="B12" s="22"/>
      <c r="C12" s="23"/>
      <c r="D12" s="40" t="s">
        <v>16</v>
      </c>
      <c r="E12" s="23"/>
      <c r="F12" s="29"/>
      <c r="H12" s="51">
        <v>24</v>
      </c>
      <c r="I12" s="51" t="s">
        <v>225</v>
      </c>
      <c r="J12" s="51" t="s">
        <v>227</v>
      </c>
      <c r="K12" s="8"/>
    </row>
    <row r="13" spans="2:14" ht="16" thickBot="1" x14ac:dyDescent="0.25">
      <c r="B13" s="24"/>
      <c r="C13" s="58">
        <f>'Calculation Sheet'!K58</f>
        <v>445.46975839322891</v>
      </c>
      <c r="D13" s="30" t="s">
        <v>32</v>
      </c>
      <c r="E13" s="58">
        <f>C13/25.4</f>
        <v>17.538179464300352</v>
      </c>
      <c r="F13" s="30" t="s">
        <v>33</v>
      </c>
      <c r="H13" s="51">
        <v>22</v>
      </c>
      <c r="I13" s="51" t="s">
        <v>225</v>
      </c>
      <c r="J13" s="51" t="s">
        <v>228</v>
      </c>
    </row>
    <row r="14" spans="2:14" x14ac:dyDescent="0.2">
      <c r="B14" s="24"/>
      <c r="C14" s="25"/>
      <c r="D14" s="25"/>
      <c r="E14" s="25"/>
      <c r="F14" s="30"/>
      <c r="H14" s="19">
        <v>24</v>
      </c>
      <c r="I14" s="19" t="s">
        <v>225</v>
      </c>
      <c r="J14" s="19" t="s">
        <v>244</v>
      </c>
    </row>
    <row r="15" spans="2:14" ht="16" thickBot="1" x14ac:dyDescent="0.25">
      <c r="B15" s="24"/>
      <c r="C15" s="25"/>
      <c r="D15" s="38" t="s">
        <v>17</v>
      </c>
      <c r="E15" s="25"/>
      <c r="F15" s="30"/>
      <c r="H15" s="19">
        <v>22</v>
      </c>
      <c r="I15" s="19" t="s">
        <v>225</v>
      </c>
      <c r="J15" s="19" t="s">
        <v>245</v>
      </c>
      <c r="L15" s="34"/>
      <c r="M15" s="57"/>
      <c r="N15" s="36"/>
    </row>
    <row r="16" spans="2:14" ht="16" thickBot="1" x14ac:dyDescent="0.25">
      <c r="B16" s="24"/>
      <c r="D16" s="55">
        <f>'Calculation Sheet'!K61</f>
        <v>2.1153846153846154</v>
      </c>
      <c r="E16" s="54"/>
      <c r="F16" s="30"/>
      <c r="H16" t="s">
        <v>246</v>
      </c>
      <c r="L16" s="33"/>
      <c r="M16" s="33"/>
      <c r="N16" s="33"/>
    </row>
    <row r="17" spans="2:14" x14ac:dyDescent="0.2">
      <c r="B17" s="24"/>
      <c r="C17" s="25"/>
      <c r="D17" s="26"/>
      <c r="E17" s="25"/>
      <c r="F17" s="30"/>
      <c r="H17" s="33"/>
      <c r="I17" s="33"/>
      <c r="J17" s="33"/>
      <c r="L17" s="33"/>
      <c r="M17" s="33"/>
      <c r="N17" s="33"/>
    </row>
    <row r="18" spans="2:14" ht="16" thickBot="1" x14ac:dyDescent="0.25">
      <c r="B18" s="24"/>
      <c r="C18" s="25"/>
      <c r="D18" s="38" t="s">
        <v>19</v>
      </c>
      <c r="F18" s="30"/>
      <c r="H18" s="33"/>
      <c r="I18" s="33"/>
      <c r="J18" s="33"/>
      <c r="L18" s="33"/>
      <c r="M18" s="33"/>
      <c r="N18" s="33"/>
    </row>
    <row r="19" spans="2:14" ht="16" thickBot="1" x14ac:dyDescent="0.25">
      <c r="B19" s="24"/>
      <c r="C19" s="58">
        <f>'Calculation Sheet'!L58</f>
        <v>435.46975839322891</v>
      </c>
      <c r="D19" s="30" t="s">
        <v>32</v>
      </c>
      <c r="E19" s="58">
        <f>C19/25.4</f>
        <v>17.144478676898778</v>
      </c>
      <c r="F19" s="30" t="s">
        <v>33</v>
      </c>
      <c r="H19" s="34" t="s">
        <v>229</v>
      </c>
      <c r="I19" s="33"/>
      <c r="J19" s="33"/>
      <c r="L19" s="33"/>
      <c r="M19" s="33"/>
      <c r="N19" s="33"/>
    </row>
    <row r="20" spans="2:14" x14ac:dyDescent="0.2">
      <c r="B20" s="24"/>
      <c r="C20" s="25"/>
      <c r="D20" s="25"/>
      <c r="E20" s="25"/>
      <c r="F20" s="30"/>
      <c r="H20" s="6" t="s">
        <v>0</v>
      </c>
      <c r="I20" s="6" t="s">
        <v>230</v>
      </c>
      <c r="J20" s="6" t="s">
        <v>41</v>
      </c>
      <c r="L20" s="33"/>
      <c r="M20" s="33"/>
      <c r="N20" s="33"/>
    </row>
    <row r="21" spans="2:14" ht="16" thickBot="1" x14ac:dyDescent="0.25">
      <c r="B21" s="24"/>
      <c r="C21" s="25"/>
      <c r="D21" s="38" t="s">
        <v>18</v>
      </c>
      <c r="F21" s="30"/>
      <c r="H21" s="51">
        <v>55</v>
      </c>
      <c r="I21" s="51">
        <v>175</v>
      </c>
      <c r="J21" s="51" t="s">
        <v>232</v>
      </c>
      <c r="L21" s="33"/>
      <c r="M21" s="33"/>
      <c r="N21" s="33"/>
    </row>
    <row r="22" spans="2:14" ht="16" thickBot="1" x14ac:dyDescent="0.25">
      <c r="B22" s="24"/>
      <c r="C22" s="58">
        <f>'Calculation Sheet'!M58</f>
        <v>447.46975839322891</v>
      </c>
      <c r="D22" s="30" t="s">
        <v>32</v>
      </c>
      <c r="E22" s="58">
        <f>C22/25.4</f>
        <v>17.616919621780667</v>
      </c>
      <c r="F22" s="30" t="s">
        <v>33</v>
      </c>
      <c r="H22" s="51">
        <v>50</v>
      </c>
      <c r="I22" s="51">
        <v>175</v>
      </c>
      <c r="J22" s="51" t="s">
        <v>233</v>
      </c>
      <c r="L22" s="33"/>
      <c r="M22" s="33"/>
      <c r="N22" s="33"/>
    </row>
    <row r="23" spans="2:14" ht="16" thickBot="1" x14ac:dyDescent="0.25">
      <c r="B23" s="27"/>
      <c r="C23" s="28"/>
      <c r="D23" s="28"/>
      <c r="E23" s="28"/>
      <c r="F23" s="31"/>
      <c r="H23" s="51">
        <v>46</v>
      </c>
      <c r="I23" s="51">
        <v>175</v>
      </c>
      <c r="J23" s="51" t="s">
        <v>234</v>
      </c>
      <c r="K23" s="8"/>
      <c r="L23" s="33"/>
      <c r="M23" s="33"/>
      <c r="N23" s="33"/>
    </row>
    <row r="24" spans="2:14" x14ac:dyDescent="0.2">
      <c r="H24" s="19">
        <v>55</v>
      </c>
      <c r="I24" s="19">
        <v>170</v>
      </c>
      <c r="J24" s="19" t="s">
        <v>235</v>
      </c>
      <c r="L24" s="60"/>
      <c r="M24" s="60"/>
      <c r="N24" s="33"/>
    </row>
    <row r="25" spans="2:14" ht="16" thickBot="1" x14ac:dyDescent="0.25">
      <c r="D25" s="42" t="s">
        <v>37</v>
      </c>
      <c r="H25" s="19">
        <v>50</v>
      </c>
      <c r="I25" s="19">
        <v>170</v>
      </c>
      <c r="J25" s="19" t="s">
        <v>236</v>
      </c>
      <c r="L25" s="35"/>
    </row>
    <row r="26" spans="2:14" ht="16" thickBot="1" x14ac:dyDescent="0.25">
      <c r="B26" s="9"/>
      <c r="C26" s="10"/>
      <c r="D26" s="10"/>
      <c r="E26" s="10"/>
      <c r="F26" s="11"/>
      <c r="G26" s="35"/>
      <c r="H26" s="19">
        <v>46</v>
      </c>
      <c r="I26" s="19">
        <v>170</v>
      </c>
      <c r="J26" s="19" t="s">
        <v>237</v>
      </c>
      <c r="L26" s="35"/>
    </row>
    <row r="27" spans="2:14" ht="16" thickBot="1" x14ac:dyDescent="0.25">
      <c r="B27" s="12"/>
      <c r="C27" s="14"/>
      <c r="D27" s="41" t="s">
        <v>39</v>
      </c>
      <c r="E27" s="63">
        <v>50</v>
      </c>
      <c r="F27" s="15"/>
      <c r="G27" s="35"/>
      <c r="I27" s="60"/>
      <c r="J27" s="33"/>
    </row>
    <row r="28" spans="2:14" ht="16" thickBot="1" x14ac:dyDescent="0.25">
      <c r="B28" s="12"/>
      <c r="C28" s="14"/>
      <c r="D28" s="14"/>
      <c r="E28" s="14"/>
      <c r="F28" s="15"/>
      <c r="G28" s="35"/>
    </row>
    <row r="29" spans="2:14" ht="16" thickBot="1" x14ac:dyDescent="0.25">
      <c r="B29" s="12"/>
      <c r="C29" s="14"/>
      <c r="D29" s="41" t="s">
        <v>40</v>
      </c>
      <c r="E29" s="63">
        <v>25</v>
      </c>
      <c r="F29" s="15"/>
      <c r="G29" s="35"/>
      <c r="H29" s="34" t="s">
        <v>231</v>
      </c>
      <c r="I29" s="33"/>
      <c r="J29" s="33"/>
    </row>
    <row r="30" spans="2:14" ht="16" thickBot="1" x14ac:dyDescent="0.25">
      <c r="B30" s="12"/>
      <c r="C30" s="14"/>
      <c r="D30" s="14"/>
      <c r="E30" s="14"/>
      <c r="F30" s="15"/>
      <c r="G30" s="35"/>
      <c r="H30" s="6" t="s">
        <v>0</v>
      </c>
      <c r="I30" s="6" t="s">
        <v>230</v>
      </c>
      <c r="J30" s="6" t="s">
        <v>41</v>
      </c>
      <c r="L30" s="35"/>
    </row>
    <row r="31" spans="2:14" ht="16" thickBot="1" x14ac:dyDescent="0.25">
      <c r="B31" s="12"/>
      <c r="C31" s="14"/>
      <c r="D31" s="41" t="s">
        <v>38</v>
      </c>
      <c r="E31" s="44">
        <f>E27/E29</f>
        <v>2</v>
      </c>
      <c r="F31" s="15"/>
      <c r="G31" s="35"/>
      <c r="H31" s="51">
        <v>55</v>
      </c>
      <c r="I31" s="51">
        <v>175</v>
      </c>
      <c r="J31" s="51" t="s">
        <v>238</v>
      </c>
      <c r="L31" s="35"/>
    </row>
    <row r="32" spans="2:14" ht="16" thickBot="1" x14ac:dyDescent="0.25">
      <c r="B32" s="16"/>
      <c r="C32" s="17"/>
      <c r="D32" s="17"/>
      <c r="E32" s="17"/>
      <c r="F32" s="18"/>
      <c r="G32" s="35"/>
      <c r="H32" s="51">
        <v>50</v>
      </c>
      <c r="I32" s="51">
        <v>175</v>
      </c>
      <c r="J32" s="51" t="s">
        <v>239</v>
      </c>
      <c r="L32" s="35"/>
    </row>
    <row r="33" spans="7:12" x14ac:dyDescent="0.2">
      <c r="G33" s="35"/>
      <c r="H33" s="51">
        <v>46</v>
      </c>
      <c r="I33" s="51">
        <v>175</v>
      </c>
      <c r="J33" s="51" t="s">
        <v>240</v>
      </c>
      <c r="L33" s="35"/>
    </row>
    <row r="34" spans="7:12" x14ac:dyDescent="0.2">
      <c r="H34" s="19">
        <v>55</v>
      </c>
      <c r="I34" s="19">
        <v>170</v>
      </c>
      <c r="J34" s="19" t="s">
        <v>241</v>
      </c>
    </row>
    <row r="35" spans="7:12" x14ac:dyDescent="0.2">
      <c r="H35" s="19">
        <v>50</v>
      </c>
      <c r="I35" s="19">
        <v>170</v>
      </c>
      <c r="J35" s="19" t="s">
        <v>242</v>
      </c>
    </row>
    <row r="36" spans="7:12" x14ac:dyDescent="0.2">
      <c r="H36" s="19">
        <v>46</v>
      </c>
      <c r="I36" s="19">
        <v>170</v>
      </c>
      <c r="J36" s="19" t="s">
        <v>243</v>
      </c>
      <c r="K36" s="33"/>
    </row>
    <row r="37" spans="7:12" x14ac:dyDescent="0.2">
      <c r="H37" s="33"/>
      <c r="I37" s="33"/>
      <c r="J37" s="33"/>
      <c r="K37" s="33"/>
    </row>
    <row r="38" spans="7:12" x14ac:dyDescent="0.2">
      <c r="H38" s="36"/>
      <c r="I38" s="57"/>
      <c r="J38" s="33"/>
      <c r="K38" s="33"/>
      <c r="L38" s="57"/>
    </row>
    <row r="39" spans="7:12" x14ac:dyDescent="0.2">
      <c r="H39" s="33"/>
      <c r="I39" s="33"/>
      <c r="J39" s="33"/>
      <c r="K39" s="33"/>
      <c r="L39" s="33"/>
    </row>
    <row r="40" spans="7:12" x14ac:dyDescent="0.2">
      <c r="H40" s="33"/>
      <c r="I40" s="33"/>
      <c r="J40" s="33"/>
      <c r="K40" s="33"/>
      <c r="L40" s="33"/>
    </row>
    <row r="41" spans="7:12" x14ac:dyDescent="0.2">
      <c r="H41" s="33"/>
      <c r="I41" s="33"/>
      <c r="J41" s="33"/>
      <c r="K41" s="33"/>
      <c r="L41" s="33"/>
    </row>
    <row r="42" spans="7:12" x14ac:dyDescent="0.2">
      <c r="H42" s="33"/>
      <c r="I42" s="33"/>
      <c r="J42" s="33"/>
      <c r="K42" s="33"/>
      <c r="L42" s="33"/>
    </row>
    <row r="43" spans="7:12" x14ac:dyDescent="0.2">
      <c r="H43" s="33"/>
      <c r="I43" s="33"/>
      <c r="J43" s="33"/>
      <c r="K43" s="33"/>
      <c r="L43" s="33"/>
    </row>
    <row r="44" spans="7:12" x14ac:dyDescent="0.2">
      <c r="H44" s="33"/>
      <c r="I44" s="33"/>
      <c r="J44" s="33"/>
      <c r="K44" s="33"/>
      <c r="L44" s="33"/>
    </row>
    <row r="45" spans="7:12" x14ac:dyDescent="0.2">
      <c r="H45" s="33"/>
      <c r="I45" s="33"/>
      <c r="J45" s="33"/>
      <c r="K45" s="33"/>
      <c r="L45" s="33"/>
    </row>
  </sheetData>
  <sheetProtection password="CAA7" sheet="1" objects="1" scenarios="1"/>
  <sortState xmlns:xlrd2="http://schemas.microsoft.com/office/spreadsheetml/2017/richdata2" ref="N4:N9">
    <sortCondition descending="1" ref="N4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'Calculation Sheet'!$K$27:$K$29</xm:f>
          </x14:formula1>
          <xm:sqref>E4</xm:sqref>
        </x14:dataValidation>
        <x14:dataValidation type="list" allowBlank="1" showInputMessage="1" showErrorMessage="1" xr:uid="{00000000-0002-0000-0200-000001000000}">
          <x14:formula1>
            <xm:f>'Calculation Sheet'!$L$27:$L$29</xm:f>
          </x14:formula1>
          <xm:sqref>E6</xm:sqref>
        </x14:dataValidation>
        <x14:dataValidation type="list" allowBlank="1" showInputMessage="1" showErrorMessage="1" xr:uid="{00000000-0002-0000-0200-000002000000}">
          <x14:formula1>
            <xm:f>'Calculation Sheet'!$G$3:$G$8</xm:f>
          </x14:formula1>
          <xm:sqref>E8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5"/>
  <sheetViews>
    <sheetView workbookViewId="0">
      <selection activeCell="E4" sqref="E4"/>
    </sheetView>
  </sheetViews>
  <sheetFormatPr baseColWidth="10" defaultColWidth="8.83203125" defaultRowHeight="15" x14ac:dyDescent="0.2"/>
  <cols>
    <col min="1" max="1" width="4.33203125" customWidth="1"/>
    <col min="4" max="4" width="10" customWidth="1"/>
    <col min="5" max="5" width="9.1640625" customWidth="1"/>
    <col min="7" max="7" width="4.33203125" customWidth="1"/>
    <col min="8" max="8" width="9.1640625" customWidth="1"/>
    <col min="9" max="9" width="15.5" bestFit="1" customWidth="1"/>
    <col min="10" max="10" width="18.1640625" bestFit="1" customWidth="1"/>
    <col min="11" max="11" width="4.83203125" customWidth="1"/>
    <col min="12" max="12" width="9.1640625" customWidth="1"/>
    <col min="13" max="13" width="10.33203125" customWidth="1"/>
    <col min="14" max="14" width="13.33203125" bestFit="1" customWidth="1"/>
    <col min="15" max="15" width="12.33203125" bestFit="1" customWidth="1"/>
    <col min="16" max="16" width="9.6640625" bestFit="1" customWidth="1"/>
    <col min="20" max="20" width="12.33203125" customWidth="1"/>
    <col min="21" max="21" width="12.33203125" bestFit="1" customWidth="1"/>
  </cols>
  <sheetData>
    <row r="1" spans="2:15" ht="34" x14ac:dyDescent="0.4">
      <c r="B1" s="48" t="s">
        <v>142</v>
      </c>
    </row>
    <row r="2" spans="2:15" ht="16" thickBot="1" x14ac:dyDescent="0.25">
      <c r="D2" s="36" t="s">
        <v>35</v>
      </c>
      <c r="H2" s="65" t="s">
        <v>176</v>
      </c>
      <c r="I2" s="66"/>
      <c r="J2" s="66"/>
      <c r="K2" s="67"/>
      <c r="L2" s="68" t="s">
        <v>143</v>
      </c>
      <c r="M2" s="69"/>
      <c r="N2" s="70" t="s">
        <v>190</v>
      </c>
      <c r="O2" s="67"/>
    </row>
    <row r="3" spans="2:15" ht="16" thickBot="1" x14ac:dyDescent="0.25">
      <c r="B3" s="9"/>
      <c r="C3" s="10"/>
      <c r="D3" s="10"/>
      <c r="E3" s="10"/>
      <c r="F3" s="11"/>
      <c r="H3" s="71" t="s">
        <v>0</v>
      </c>
      <c r="I3" s="71" t="s">
        <v>1</v>
      </c>
      <c r="J3" s="71" t="s">
        <v>41</v>
      </c>
      <c r="K3" s="67"/>
      <c r="L3" s="71" t="s">
        <v>0</v>
      </c>
      <c r="M3" s="71" t="s">
        <v>8</v>
      </c>
      <c r="N3" s="71" t="s">
        <v>41</v>
      </c>
      <c r="O3" s="67"/>
    </row>
    <row r="4" spans="2:15" ht="16" thickBot="1" x14ac:dyDescent="0.25">
      <c r="B4" s="12"/>
      <c r="C4" s="37" t="s">
        <v>5</v>
      </c>
      <c r="D4" s="14"/>
      <c r="E4" s="63">
        <v>55</v>
      </c>
      <c r="F4" s="15"/>
      <c r="H4" s="72">
        <v>60</v>
      </c>
      <c r="I4" s="72" t="s">
        <v>152</v>
      </c>
      <c r="J4" s="72" t="s">
        <v>42</v>
      </c>
      <c r="K4" s="67"/>
      <c r="L4" s="52">
        <v>125</v>
      </c>
      <c r="M4" s="53" t="s">
        <v>13</v>
      </c>
      <c r="N4" s="53" t="s">
        <v>95</v>
      </c>
      <c r="O4" s="67"/>
    </row>
    <row r="5" spans="2:15" ht="16" thickBot="1" x14ac:dyDescent="0.25">
      <c r="B5" s="12"/>
      <c r="C5" s="13"/>
      <c r="D5" s="14"/>
      <c r="E5" s="14"/>
      <c r="F5" s="15"/>
      <c r="H5" s="72">
        <v>55</v>
      </c>
      <c r="I5" s="72" t="s">
        <v>152</v>
      </c>
      <c r="J5" s="72" t="s">
        <v>43</v>
      </c>
      <c r="K5" s="67"/>
      <c r="L5" s="52">
        <v>122</v>
      </c>
      <c r="M5" s="53" t="s">
        <v>12</v>
      </c>
      <c r="N5" s="53" t="s">
        <v>94</v>
      </c>
      <c r="O5" s="67"/>
    </row>
    <row r="6" spans="2:15" ht="16" thickBot="1" x14ac:dyDescent="0.25">
      <c r="B6" s="12"/>
      <c r="C6" s="37" t="s">
        <v>6</v>
      </c>
      <c r="D6" s="14"/>
      <c r="E6" s="63">
        <v>24</v>
      </c>
      <c r="F6" s="15"/>
      <c r="H6" s="72">
        <v>50</v>
      </c>
      <c r="I6" s="72" t="s">
        <v>152</v>
      </c>
      <c r="J6" s="72" t="s">
        <v>44</v>
      </c>
      <c r="K6" s="67"/>
      <c r="L6" s="52">
        <v>120</v>
      </c>
      <c r="M6" s="53" t="s">
        <v>14</v>
      </c>
      <c r="N6" s="53" t="s">
        <v>93</v>
      </c>
      <c r="O6" s="67"/>
    </row>
    <row r="7" spans="2:15" ht="16" thickBot="1" x14ac:dyDescent="0.25">
      <c r="B7" s="12"/>
      <c r="C7" s="13"/>
      <c r="D7" s="14"/>
      <c r="E7" s="14"/>
      <c r="F7" s="15"/>
      <c r="H7" s="72">
        <v>46</v>
      </c>
      <c r="I7" s="72" t="s">
        <v>152</v>
      </c>
      <c r="J7" s="72" t="s">
        <v>178</v>
      </c>
      <c r="K7" s="67"/>
      <c r="L7" s="52">
        <v>118</v>
      </c>
      <c r="M7" s="53" t="s">
        <v>11</v>
      </c>
      <c r="N7" s="53" t="s">
        <v>92</v>
      </c>
      <c r="O7" s="67"/>
    </row>
    <row r="8" spans="2:15" ht="16" thickBot="1" x14ac:dyDescent="0.25">
      <c r="B8" s="12"/>
      <c r="C8" s="37" t="s">
        <v>7</v>
      </c>
      <c r="D8" s="14"/>
      <c r="E8" s="63">
        <v>120</v>
      </c>
      <c r="F8" s="15"/>
      <c r="H8" s="52">
        <v>55</v>
      </c>
      <c r="I8" s="52" t="s">
        <v>153</v>
      </c>
      <c r="J8" s="52" t="s">
        <v>179</v>
      </c>
      <c r="K8" s="67"/>
      <c r="L8" s="52">
        <v>115</v>
      </c>
      <c r="M8" s="53" t="s">
        <v>10</v>
      </c>
      <c r="N8" s="53" t="s">
        <v>91</v>
      </c>
      <c r="O8" s="67"/>
    </row>
    <row r="9" spans="2:15" ht="16" thickBot="1" x14ac:dyDescent="0.25">
      <c r="B9" s="16"/>
      <c r="C9" s="17"/>
      <c r="D9" s="17"/>
      <c r="E9" s="17"/>
      <c r="F9" s="18"/>
      <c r="H9" s="52">
        <v>50</v>
      </c>
      <c r="I9" s="52" t="s">
        <v>153</v>
      </c>
      <c r="J9" s="52" t="s">
        <v>45</v>
      </c>
      <c r="K9" s="67"/>
      <c r="L9" s="52">
        <v>113</v>
      </c>
      <c r="M9" s="53" t="s">
        <v>9</v>
      </c>
      <c r="N9" s="53" t="s">
        <v>90</v>
      </c>
      <c r="O9" s="67"/>
    </row>
    <row r="10" spans="2:15" x14ac:dyDescent="0.2">
      <c r="H10" s="52">
        <v>46</v>
      </c>
      <c r="I10" s="52" t="s">
        <v>153</v>
      </c>
      <c r="J10" s="52" t="s">
        <v>46</v>
      </c>
      <c r="K10" s="67"/>
      <c r="L10" s="52">
        <v>111</v>
      </c>
      <c r="M10" s="52" t="s">
        <v>155</v>
      </c>
      <c r="N10" s="53" t="s">
        <v>192</v>
      </c>
      <c r="O10" s="67"/>
    </row>
    <row r="11" spans="2:15" ht="16" thickBot="1" x14ac:dyDescent="0.25">
      <c r="B11" s="20"/>
      <c r="D11" s="36" t="s">
        <v>36</v>
      </c>
      <c r="H11" s="73"/>
      <c r="I11" s="67"/>
      <c r="J11" s="67"/>
      <c r="K11" s="67"/>
      <c r="L11" s="52">
        <v>108</v>
      </c>
      <c r="M11" s="52" t="s">
        <v>154</v>
      </c>
      <c r="N11" s="53" t="s">
        <v>191</v>
      </c>
      <c r="O11" s="67"/>
    </row>
    <row r="12" spans="2:15" ht="16" thickBot="1" x14ac:dyDescent="0.25">
      <c r="B12" s="22"/>
      <c r="C12" s="23"/>
      <c r="D12" s="40" t="s">
        <v>16</v>
      </c>
      <c r="E12" s="23"/>
      <c r="F12" s="29"/>
      <c r="H12" s="65" t="s">
        <v>177</v>
      </c>
      <c r="I12" s="66"/>
      <c r="J12" s="66"/>
      <c r="K12" s="66"/>
      <c r="L12" s="67"/>
      <c r="M12" s="67"/>
      <c r="N12" s="67"/>
      <c r="O12" s="67"/>
    </row>
    <row r="13" spans="2:15" ht="16" thickBot="1" x14ac:dyDescent="0.25">
      <c r="B13" s="24"/>
      <c r="C13" s="58">
        <f>'Calculation Sheet'!G58</f>
        <v>439.5093177260693</v>
      </c>
      <c r="D13" s="30" t="s">
        <v>32</v>
      </c>
      <c r="E13" s="58">
        <f>C13/25.4</f>
        <v>17.30351644590824</v>
      </c>
      <c r="F13" s="30" t="s">
        <v>33</v>
      </c>
      <c r="H13" s="71" t="s">
        <v>0</v>
      </c>
      <c r="I13" s="71" t="s">
        <v>1</v>
      </c>
      <c r="J13" s="71" t="s">
        <v>41</v>
      </c>
      <c r="K13" s="67"/>
      <c r="L13" s="67"/>
      <c r="M13" s="67"/>
      <c r="N13" s="67"/>
      <c r="O13" s="67"/>
    </row>
    <row r="14" spans="2:15" x14ac:dyDescent="0.2">
      <c r="B14" s="24"/>
      <c r="C14" s="25"/>
      <c r="D14" s="25"/>
      <c r="E14" s="25"/>
      <c r="F14" s="30"/>
      <c r="H14" s="79" t="s">
        <v>194</v>
      </c>
      <c r="I14" s="79" t="s">
        <v>141</v>
      </c>
      <c r="J14" s="79" t="s">
        <v>47</v>
      </c>
      <c r="K14" s="67"/>
      <c r="L14" s="67"/>
      <c r="M14" s="67"/>
      <c r="N14" s="67"/>
      <c r="O14" s="67"/>
    </row>
    <row r="15" spans="2:15" ht="16" thickBot="1" x14ac:dyDescent="0.25">
      <c r="B15" s="24"/>
      <c r="C15" s="25"/>
      <c r="D15" s="38" t="s">
        <v>17</v>
      </c>
      <c r="E15" s="25"/>
      <c r="F15" s="30"/>
      <c r="H15" s="79" t="s">
        <v>194</v>
      </c>
      <c r="I15" s="79" t="s">
        <v>141</v>
      </c>
      <c r="J15" s="79" t="s">
        <v>180</v>
      </c>
      <c r="K15" s="67"/>
      <c r="L15" s="74"/>
      <c r="M15" s="75"/>
      <c r="N15" s="76"/>
      <c r="O15" s="67"/>
    </row>
    <row r="16" spans="2:15" ht="16" thickBot="1" x14ac:dyDescent="0.25">
      <c r="B16" s="24"/>
      <c r="D16" s="55">
        <f>'Calculation Sheet'!G61</f>
        <v>2.291666666666667</v>
      </c>
      <c r="E16" s="54"/>
      <c r="F16" s="30"/>
      <c r="H16" s="79" t="s">
        <v>194</v>
      </c>
      <c r="I16" s="79" t="s">
        <v>141</v>
      </c>
      <c r="J16" s="79" t="s">
        <v>181</v>
      </c>
      <c r="K16" s="67"/>
      <c r="L16" s="60"/>
      <c r="M16" s="60"/>
      <c r="N16" s="60"/>
      <c r="O16" s="67"/>
    </row>
    <row r="17" spans="2:15" x14ac:dyDescent="0.2">
      <c r="B17" s="24"/>
      <c r="C17" s="25"/>
      <c r="D17" s="26"/>
      <c r="E17" s="25"/>
      <c r="F17" s="30"/>
      <c r="H17" s="52">
        <v>24</v>
      </c>
      <c r="I17" s="53" t="s">
        <v>162</v>
      </c>
      <c r="J17" s="53" t="s">
        <v>182</v>
      </c>
      <c r="K17" s="67"/>
      <c r="L17" s="60"/>
      <c r="M17" s="60"/>
      <c r="N17" s="60"/>
      <c r="O17" s="67"/>
    </row>
    <row r="18" spans="2:15" ht="16" thickBot="1" x14ac:dyDescent="0.25">
      <c r="B18" s="24"/>
      <c r="C18" s="25"/>
      <c r="D18" s="38" t="s">
        <v>19</v>
      </c>
      <c r="F18" s="30"/>
      <c r="H18" s="52">
        <v>22</v>
      </c>
      <c r="I18" s="53" t="s">
        <v>162</v>
      </c>
      <c r="J18" s="53" t="s">
        <v>183</v>
      </c>
      <c r="K18" s="67"/>
      <c r="L18" s="60"/>
      <c r="M18" s="60"/>
      <c r="N18" s="60"/>
      <c r="O18" s="67"/>
    </row>
    <row r="19" spans="2:15" ht="16" thickBot="1" x14ac:dyDescent="0.25">
      <c r="B19" s="24"/>
      <c r="C19" s="58">
        <f>'Calculation Sheet'!H58</f>
        <v>429.5093177260693</v>
      </c>
      <c r="D19" s="30" t="s">
        <v>32</v>
      </c>
      <c r="E19" s="58">
        <f>C19/25.4</f>
        <v>16.909815658506666</v>
      </c>
      <c r="F19" s="30" t="s">
        <v>33</v>
      </c>
      <c r="H19" s="52">
        <v>22</v>
      </c>
      <c r="I19" s="53" t="s">
        <v>162</v>
      </c>
      <c r="J19" s="53" t="s">
        <v>184</v>
      </c>
      <c r="K19" s="67"/>
      <c r="L19" s="60"/>
      <c r="M19" s="60"/>
      <c r="N19" s="60"/>
      <c r="O19" s="67"/>
    </row>
    <row r="20" spans="2:15" x14ac:dyDescent="0.2">
      <c r="B20" s="24"/>
      <c r="C20" s="25"/>
      <c r="D20" s="25"/>
      <c r="E20" s="25"/>
      <c r="F20" s="30"/>
      <c r="H20" s="52">
        <v>20</v>
      </c>
      <c r="I20" s="53" t="s">
        <v>162</v>
      </c>
      <c r="J20" s="53" t="s">
        <v>185</v>
      </c>
      <c r="K20" s="67"/>
      <c r="L20" s="60"/>
      <c r="M20" s="60"/>
      <c r="N20" s="60"/>
      <c r="O20" s="67"/>
    </row>
    <row r="21" spans="2:15" ht="16" thickBot="1" x14ac:dyDescent="0.25">
      <c r="B21" s="24"/>
      <c r="C21" s="25"/>
      <c r="D21" s="38" t="s">
        <v>18</v>
      </c>
      <c r="F21" s="30"/>
      <c r="H21" s="72">
        <v>26</v>
      </c>
      <c r="I21" s="72" t="s">
        <v>166</v>
      </c>
      <c r="J21" s="72" t="s">
        <v>186</v>
      </c>
      <c r="K21" s="67"/>
      <c r="L21" s="60"/>
      <c r="M21" s="60"/>
      <c r="N21" s="60"/>
      <c r="O21" s="67"/>
    </row>
    <row r="22" spans="2:15" ht="16" thickBot="1" x14ac:dyDescent="0.25">
      <c r="B22" s="24"/>
      <c r="C22" s="58">
        <f>'Calculation Sheet'!I58</f>
        <v>441.5093177260693</v>
      </c>
      <c r="D22" s="30" t="s">
        <v>32</v>
      </c>
      <c r="E22" s="58">
        <f>C22/25.4</f>
        <v>17.382256603388555</v>
      </c>
      <c r="F22" s="30" t="s">
        <v>33</v>
      </c>
      <c r="H22" s="72">
        <v>24</v>
      </c>
      <c r="I22" s="72" t="s">
        <v>166</v>
      </c>
      <c r="J22" s="72" t="s">
        <v>187</v>
      </c>
      <c r="K22" s="67"/>
      <c r="L22" s="60"/>
      <c r="M22" s="60"/>
      <c r="N22" s="60"/>
      <c r="O22" s="67"/>
    </row>
    <row r="23" spans="2:15" ht="16" thickBot="1" x14ac:dyDescent="0.25">
      <c r="B23" s="27"/>
      <c r="C23" s="28"/>
      <c r="D23" s="28"/>
      <c r="E23" s="28"/>
      <c r="F23" s="31"/>
      <c r="H23" s="52">
        <v>22</v>
      </c>
      <c r="I23" s="53" t="s">
        <v>188</v>
      </c>
      <c r="J23" s="53" t="s">
        <v>189</v>
      </c>
      <c r="K23" s="66"/>
      <c r="L23" s="60"/>
      <c r="M23" s="60"/>
      <c r="N23" s="60"/>
      <c r="O23" s="67"/>
    </row>
    <row r="24" spans="2:15" x14ac:dyDescent="0.2">
      <c r="H24" s="67" t="s">
        <v>34</v>
      </c>
      <c r="I24" s="77"/>
      <c r="J24" s="77"/>
      <c r="K24" s="67"/>
      <c r="L24" s="60"/>
      <c r="M24" s="60"/>
      <c r="N24" s="60"/>
      <c r="O24" s="67"/>
    </row>
    <row r="25" spans="2:15" ht="16" thickBot="1" x14ac:dyDescent="0.25">
      <c r="D25" s="42" t="s">
        <v>37</v>
      </c>
      <c r="H25" s="67"/>
      <c r="I25" s="67"/>
      <c r="J25" s="67"/>
      <c r="K25" s="67"/>
      <c r="L25" s="78"/>
      <c r="M25" s="67"/>
      <c r="N25" s="67"/>
      <c r="O25" s="67"/>
    </row>
    <row r="26" spans="2:15" ht="16" thickBot="1" x14ac:dyDescent="0.25">
      <c r="B26" s="9"/>
      <c r="C26" s="10"/>
      <c r="D26" s="10"/>
      <c r="E26" s="10"/>
      <c r="F26" s="11"/>
      <c r="G26" s="35"/>
      <c r="H26" s="67"/>
      <c r="I26" s="74" t="s">
        <v>195</v>
      </c>
      <c r="J26" s="67"/>
      <c r="K26" s="67"/>
      <c r="L26" s="78"/>
      <c r="M26" s="67"/>
      <c r="N26" s="67"/>
      <c r="O26" s="67"/>
    </row>
    <row r="27" spans="2:15" ht="16" thickBot="1" x14ac:dyDescent="0.25">
      <c r="B27" s="12"/>
      <c r="C27" s="14"/>
      <c r="D27" s="41" t="s">
        <v>39</v>
      </c>
      <c r="E27" s="63">
        <v>50</v>
      </c>
      <c r="F27" s="15"/>
      <c r="G27" s="35"/>
      <c r="H27" s="67"/>
      <c r="I27" s="71" t="s">
        <v>144</v>
      </c>
      <c r="J27" s="71" t="s">
        <v>41</v>
      </c>
      <c r="K27" s="67"/>
      <c r="L27" s="67"/>
      <c r="M27" s="67"/>
      <c r="N27" s="67"/>
      <c r="O27" s="67"/>
    </row>
    <row r="28" spans="2:15" ht="16" thickBot="1" x14ac:dyDescent="0.25">
      <c r="B28" s="12"/>
      <c r="C28" s="14"/>
      <c r="D28" s="14"/>
      <c r="E28" s="14"/>
      <c r="F28" s="15"/>
      <c r="G28" s="35"/>
      <c r="H28" s="67"/>
      <c r="I28" s="80" t="s">
        <v>193</v>
      </c>
      <c r="J28" s="81" t="s">
        <v>196</v>
      </c>
      <c r="K28" s="67"/>
      <c r="L28" s="67"/>
      <c r="M28" s="67"/>
      <c r="N28" s="67"/>
      <c r="O28" s="67"/>
    </row>
    <row r="29" spans="2:15" ht="16" thickBot="1" x14ac:dyDescent="0.25">
      <c r="B29" s="12"/>
      <c r="C29" s="14"/>
      <c r="D29" s="41" t="s">
        <v>40</v>
      </c>
      <c r="E29" s="63">
        <v>25</v>
      </c>
      <c r="F29" s="15"/>
      <c r="G29" s="35"/>
    </row>
    <row r="30" spans="2:15" ht="16" thickBot="1" x14ac:dyDescent="0.25">
      <c r="B30" s="12"/>
      <c r="C30" s="14"/>
      <c r="D30" s="14"/>
      <c r="E30" s="14"/>
      <c r="F30" s="15"/>
      <c r="G30" s="35"/>
      <c r="L30" s="35"/>
    </row>
    <row r="31" spans="2:15" ht="16" thickBot="1" x14ac:dyDescent="0.25">
      <c r="B31" s="12"/>
      <c r="C31" s="14"/>
      <c r="D31" s="41" t="s">
        <v>38</v>
      </c>
      <c r="E31" s="44">
        <f>E27/E29</f>
        <v>2</v>
      </c>
      <c r="F31" s="15"/>
      <c r="G31" s="35"/>
      <c r="L31" s="35"/>
    </row>
    <row r="32" spans="2:15" ht="16" thickBot="1" x14ac:dyDescent="0.25">
      <c r="B32" s="16"/>
      <c r="C32" s="17"/>
      <c r="D32" s="17"/>
      <c r="E32" s="17"/>
      <c r="F32" s="18"/>
      <c r="G32" s="35"/>
      <c r="H32" t="s">
        <v>296</v>
      </c>
      <c r="L32" s="35"/>
    </row>
    <row r="33" spans="7:12" x14ac:dyDescent="0.2">
      <c r="G33" s="35"/>
      <c r="L33" s="35"/>
    </row>
    <row r="36" spans="7:12" x14ac:dyDescent="0.2">
      <c r="H36" s="33"/>
      <c r="I36" s="33"/>
      <c r="J36" s="33"/>
      <c r="K36" s="33"/>
    </row>
    <row r="37" spans="7:12" x14ac:dyDescent="0.2">
      <c r="H37" s="33"/>
      <c r="I37" s="33"/>
      <c r="J37" s="33"/>
      <c r="K37" s="33"/>
    </row>
    <row r="38" spans="7:12" x14ac:dyDescent="0.2">
      <c r="H38" s="36"/>
      <c r="I38" s="57"/>
      <c r="J38" s="33"/>
      <c r="K38" s="33"/>
      <c r="L38" s="57"/>
    </row>
    <row r="39" spans="7:12" x14ac:dyDescent="0.2">
      <c r="H39" s="33"/>
      <c r="I39" s="33"/>
      <c r="J39" s="33"/>
      <c r="K39" s="33"/>
      <c r="L39" s="33"/>
    </row>
    <row r="40" spans="7:12" x14ac:dyDescent="0.2">
      <c r="H40" s="33"/>
      <c r="I40" s="33"/>
      <c r="J40" s="33"/>
      <c r="K40" s="33"/>
      <c r="L40" s="33"/>
    </row>
    <row r="41" spans="7:12" x14ac:dyDescent="0.2">
      <c r="H41" s="33"/>
      <c r="I41" s="33"/>
      <c r="J41" s="33"/>
      <c r="K41" s="33"/>
      <c r="L41" s="33"/>
    </row>
    <row r="42" spans="7:12" x14ac:dyDescent="0.2">
      <c r="H42" s="33"/>
      <c r="I42" s="33"/>
      <c r="J42" s="33"/>
      <c r="K42" s="33"/>
      <c r="L42" s="33"/>
    </row>
    <row r="43" spans="7:12" x14ac:dyDescent="0.2">
      <c r="H43" s="33"/>
      <c r="I43" s="33"/>
      <c r="J43" s="33"/>
      <c r="K43" s="33"/>
      <c r="L43" s="33"/>
    </row>
    <row r="44" spans="7:12" x14ac:dyDescent="0.2">
      <c r="H44" s="33"/>
      <c r="I44" s="33"/>
      <c r="J44" s="33"/>
      <c r="K44" s="33"/>
      <c r="L44" s="33"/>
    </row>
    <row r="45" spans="7:12" x14ac:dyDescent="0.2">
      <c r="H45" s="33"/>
      <c r="I45" s="33"/>
      <c r="J45" s="33"/>
      <c r="K45" s="33"/>
      <c r="L45" s="33"/>
    </row>
  </sheetData>
  <sheetProtection password="CAA7" sheet="1" objects="1" scenarios="1"/>
  <sortState xmlns:xlrd2="http://schemas.microsoft.com/office/spreadsheetml/2017/richdata2" ref="N4:N11">
    <sortCondition descending="1" ref="N4"/>
  </sortState>
  <dataValidations count="3">
    <dataValidation type="list" allowBlank="1" showInputMessage="1" showErrorMessage="1" sqref="E8" xr:uid="{00000000-0002-0000-0300-000000000000}">
      <formula1>CDCBelts</formula1>
    </dataValidation>
    <dataValidation type="list" allowBlank="1" showInputMessage="1" showErrorMessage="1" sqref="E6" xr:uid="{00000000-0002-0000-0300-000001000000}">
      <formula1>Rear</formula1>
    </dataValidation>
    <dataValidation type="list" allowBlank="1" showInputMessage="1" showErrorMessage="1" sqref="E4" xr:uid="{00000000-0002-0000-0300-000002000000}">
      <formula1>CDCFront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6"/>
  <sheetViews>
    <sheetView workbookViewId="0">
      <selection activeCell="F9" sqref="F9"/>
    </sheetView>
  </sheetViews>
  <sheetFormatPr baseColWidth="10" defaultColWidth="8.83203125" defaultRowHeight="15" x14ac:dyDescent="0.2"/>
  <sheetData>
    <row r="1" spans="1:19" ht="34" x14ac:dyDescent="0.4">
      <c r="A1" s="61" t="s">
        <v>63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9"/>
    </row>
    <row r="2" spans="1:19" x14ac:dyDescent="0.2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30"/>
    </row>
    <row r="3" spans="1:19" ht="16" thickBot="1" x14ac:dyDescent="0.25">
      <c r="A3" s="24"/>
      <c r="B3" s="25"/>
      <c r="C3" s="25"/>
      <c r="D3" s="25"/>
      <c r="E3" s="38" t="s">
        <v>64</v>
      </c>
      <c r="F3" s="25"/>
      <c r="G3" s="25"/>
      <c r="H3" s="25"/>
      <c r="I3" s="25"/>
      <c r="J3" s="25"/>
      <c r="K3" s="25"/>
      <c r="L3" s="25"/>
      <c r="M3" s="25"/>
      <c r="N3" s="25"/>
      <c r="O3" s="38" t="s">
        <v>65</v>
      </c>
      <c r="P3" s="25"/>
      <c r="Q3" s="25"/>
      <c r="R3" s="25"/>
      <c r="S3" s="30"/>
    </row>
    <row r="4" spans="1:19" ht="16" thickBot="1" x14ac:dyDescent="0.25">
      <c r="A4" s="24"/>
      <c r="B4" s="9"/>
      <c r="C4" s="10"/>
      <c r="D4" s="10"/>
      <c r="E4" s="43" t="s">
        <v>70</v>
      </c>
      <c r="F4" s="10"/>
      <c r="G4" s="43" t="s">
        <v>32</v>
      </c>
      <c r="H4" s="11"/>
      <c r="I4" s="25"/>
      <c r="J4" s="25"/>
      <c r="K4" s="25"/>
      <c r="L4" s="9"/>
      <c r="M4" s="10"/>
      <c r="N4" s="10"/>
      <c r="O4" s="43" t="s">
        <v>70</v>
      </c>
      <c r="P4" s="10"/>
      <c r="Q4" s="43" t="s">
        <v>32</v>
      </c>
      <c r="R4" s="11"/>
      <c r="S4" s="30"/>
    </row>
    <row r="5" spans="1:19" ht="16" thickBot="1" x14ac:dyDescent="0.25">
      <c r="A5" s="24"/>
      <c r="B5" s="12"/>
      <c r="C5" s="37" t="s">
        <v>66</v>
      </c>
      <c r="D5" s="14"/>
      <c r="E5" s="64">
        <v>28</v>
      </c>
      <c r="F5" s="13" t="s">
        <v>69</v>
      </c>
      <c r="G5" s="64">
        <v>701</v>
      </c>
      <c r="H5" s="15"/>
      <c r="I5" s="25"/>
      <c r="J5" s="25"/>
      <c r="K5" s="25"/>
      <c r="L5" s="12"/>
      <c r="M5" s="37" t="s">
        <v>66</v>
      </c>
      <c r="N5" s="14"/>
      <c r="O5" s="64">
        <v>27</v>
      </c>
      <c r="P5" s="13" t="s">
        <v>69</v>
      </c>
      <c r="Q5" s="64">
        <v>700</v>
      </c>
      <c r="R5" s="15"/>
      <c r="S5" s="30"/>
    </row>
    <row r="6" spans="1:19" x14ac:dyDescent="0.2">
      <c r="A6" s="24"/>
      <c r="B6" s="12"/>
      <c r="C6" s="14"/>
      <c r="D6" s="41"/>
      <c r="E6" s="14"/>
      <c r="F6" s="14"/>
      <c r="G6" s="14"/>
      <c r="H6" s="15"/>
      <c r="I6" s="25"/>
      <c r="J6" s="25"/>
      <c r="K6" s="25"/>
      <c r="L6" s="12"/>
      <c r="M6" s="14"/>
      <c r="N6" s="41"/>
      <c r="O6" s="14"/>
      <c r="P6" s="14"/>
      <c r="Q6" s="14"/>
      <c r="R6" s="15"/>
      <c r="S6" s="30"/>
    </row>
    <row r="7" spans="1:19" x14ac:dyDescent="0.2">
      <c r="A7" s="24"/>
      <c r="B7" s="12"/>
      <c r="C7" s="14"/>
      <c r="D7" s="14"/>
      <c r="E7" s="14"/>
      <c r="F7" s="13" t="s">
        <v>74</v>
      </c>
      <c r="G7" s="14"/>
      <c r="H7" s="15"/>
      <c r="I7" s="25"/>
      <c r="J7" s="25"/>
      <c r="K7" s="25"/>
      <c r="L7" s="12"/>
      <c r="M7" s="14"/>
      <c r="N7" s="14"/>
      <c r="O7" s="14"/>
      <c r="P7" s="13" t="s">
        <v>74</v>
      </c>
      <c r="Q7" s="14"/>
      <c r="R7" s="15"/>
      <c r="S7" s="30"/>
    </row>
    <row r="8" spans="1:19" ht="16" thickBot="1" x14ac:dyDescent="0.25">
      <c r="A8" s="24"/>
      <c r="B8" s="12"/>
      <c r="C8" s="14"/>
      <c r="D8" s="14"/>
      <c r="E8" s="14"/>
      <c r="F8" s="14"/>
      <c r="G8" s="14"/>
      <c r="H8" s="15"/>
      <c r="I8" s="25"/>
      <c r="J8" s="25"/>
      <c r="K8" s="25"/>
      <c r="L8" s="12"/>
      <c r="M8" s="14"/>
      <c r="N8" s="14"/>
      <c r="O8" s="14"/>
      <c r="P8" s="14"/>
      <c r="Q8" s="14"/>
      <c r="R8" s="15"/>
      <c r="S8" s="30"/>
    </row>
    <row r="9" spans="1:19" ht="16" thickBot="1" x14ac:dyDescent="0.25">
      <c r="A9" s="24"/>
      <c r="B9" s="12"/>
      <c r="C9" s="14"/>
      <c r="D9" s="37" t="s">
        <v>67</v>
      </c>
      <c r="E9" s="14"/>
      <c r="F9" s="64">
        <v>65</v>
      </c>
      <c r="G9" s="14"/>
      <c r="H9" s="15"/>
      <c r="I9" s="25"/>
      <c r="J9" s="25"/>
      <c r="K9" s="25"/>
      <c r="L9" s="12"/>
      <c r="M9" s="14"/>
      <c r="N9" s="37" t="s">
        <v>67</v>
      </c>
      <c r="O9" s="14"/>
      <c r="P9" s="64">
        <v>53</v>
      </c>
      <c r="Q9" s="14"/>
      <c r="R9" s="15"/>
      <c r="S9" s="30"/>
    </row>
    <row r="10" spans="1:19" ht="16" thickBot="1" x14ac:dyDescent="0.25">
      <c r="A10" s="24"/>
      <c r="B10" s="12"/>
      <c r="C10" s="14"/>
      <c r="D10" s="41"/>
      <c r="E10" s="14"/>
      <c r="F10" s="14"/>
      <c r="G10" s="14"/>
      <c r="H10" s="15"/>
      <c r="I10" s="25"/>
      <c r="J10" s="25"/>
      <c r="K10" s="25"/>
      <c r="L10" s="12"/>
      <c r="M10" s="14"/>
      <c r="N10" s="41"/>
      <c r="O10" s="14"/>
      <c r="P10" s="14"/>
      <c r="Q10" s="14"/>
      <c r="R10" s="15"/>
      <c r="S10" s="30"/>
    </row>
    <row r="11" spans="1:19" ht="16" thickBot="1" x14ac:dyDescent="0.25">
      <c r="A11" s="24"/>
      <c r="B11" s="12"/>
      <c r="C11" s="14"/>
      <c r="D11" s="37" t="s">
        <v>68</v>
      </c>
      <c r="E11" s="14"/>
      <c r="F11" s="64">
        <v>24</v>
      </c>
      <c r="G11" s="14"/>
      <c r="H11" s="15"/>
      <c r="I11" s="25"/>
      <c r="J11" s="25"/>
      <c r="K11" s="25"/>
      <c r="L11" s="12"/>
      <c r="M11" s="14"/>
      <c r="N11" s="37" t="s">
        <v>68</v>
      </c>
      <c r="O11" s="14"/>
      <c r="P11" s="64">
        <v>22</v>
      </c>
      <c r="Q11" s="14"/>
      <c r="R11" s="15"/>
      <c r="S11" s="30"/>
    </row>
    <row r="12" spans="1:19" x14ac:dyDescent="0.2">
      <c r="A12" s="24"/>
      <c r="B12" s="12"/>
      <c r="C12" s="14"/>
      <c r="D12" s="14"/>
      <c r="E12" s="14"/>
      <c r="F12" s="14"/>
      <c r="G12" s="14"/>
      <c r="H12" s="15"/>
      <c r="I12" s="25"/>
      <c r="J12" s="38" t="s">
        <v>79</v>
      </c>
      <c r="K12" s="25"/>
      <c r="L12" s="12"/>
      <c r="M12" s="14"/>
      <c r="N12" s="14"/>
      <c r="O12" s="14"/>
      <c r="P12" s="14"/>
      <c r="Q12" s="14"/>
      <c r="R12" s="15"/>
      <c r="S12" s="30"/>
    </row>
    <row r="13" spans="1:19" ht="16" thickBot="1" x14ac:dyDescent="0.25">
      <c r="A13" s="24"/>
      <c r="B13" s="16"/>
      <c r="C13" s="17"/>
      <c r="D13" s="17"/>
      <c r="E13" s="17"/>
      <c r="F13" s="17"/>
      <c r="G13" s="17"/>
      <c r="H13" s="18"/>
      <c r="I13" s="25"/>
      <c r="J13" s="25"/>
      <c r="K13" s="25"/>
      <c r="L13" s="16"/>
      <c r="M13" s="17"/>
      <c r="N13" s="17"/>
      <c r="O13" s="17"/>
      <c r="P13" s="17"/>
      <c r="Q13" s="17"/>
      <c r="R13" s="18"/>
      <c r="S13" s="30"/>
    </row>
    <row r="14" spans="1:19" x14ac:dyDescent="0.2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30"/>
    </row>
    <row r="15" spans="1:19" ht="16" thickBot="1" x14ac:dyDescent="0.25">
      <c r="A15" s="24"/>
      <c r="B15" s="25"/>
      <c r="C15" s="25"/>
      <c r="D15" s="25"/>
      <c r="E15" s="38" t="s">
        <v>36</v>
      </c>
      <c r="F15" s="25"/>
      <c r="G15" s="25"/>
      <c r="H15" s="25"/>
      <c r="I15" s="25"/>
      <c r="J15" s="25"/>
      <c r="K15" s="25"/>
      <c r="L15" s="25"/>
      <c r="M15" s="25"/>
      <c r="N15" s="25"/>
      <c r="O15" s="38" t="s">
        <v>36</v>
      </c>
      <c r="P15" s="25"/>
      <c r="Q15" s="25"/>
      <c r="R15" s="25"/>
      <c r="S15" s="30"/>
    </row>
    <row r="16" spans="1:19" ht="16" thickBot="1" x14ac:dyDescent="0.25">
      <c r="A16" s="24"/>
      <c r="B16" s="22"/>
      <c r="C16" s="23"/>
      <c r="D16" s="23"/>
      <c r="E16" s="23"/>
      <c r="F16" s="23"/>
      <c r="G16" s="23"/>
      <c r="H16" s="29"/>
      <c r="I16" s="25"/>
      <c r="J16" s="25"/>
      <c r="K16" s="25"/>
      <c r="L16" s="22"/>
      <c r="M16" s="23"/>
      <c r="N16" s="23"/>
      <c r="O16" s="23"/>
      <c r="P16" s="23"/>
      <c r="Q16" s="23"/>
      <c r="R16" s="29"/>
      <c r="S16" s="30"/>
    </row>
    <row r="17" spans="1:19" ht="16" thickBot="1" x14ac:dyDescent="0.25">
      <c r="A17" s="24"/>
      <c r="B17" s="24"/>
      <c r="C17" s="39" t="s">
        <v>75</v>
      </c>
      <c r="D17" s="25"/>
      <c r="E17" s="45">
        <f>(E5*F9)/F11</f>
        <v>75.833333333333329</v>
      </c>
      <c r="F17" s="25"/>
      <c r="G17" s="45">
        <f>(G5/25.4)*F9/F11</f>
        <v>74.745734908136498</v>
      </c>
      <c r="H17" s="30"/>
      <c r="I17" s="25"/>
      <c r="J17" s="25"/>
      <c r="K17" s="25"/>
      <c r="L17" s="24"/>
      <c r="M17" s="39" t="s">
        <v>75</v>
      </c>
      <c r="N17" s="25"/>
      <c r="O17" s="45">
        <f>(O5*P9)/P11</f>
        <v>65.045454545454547</v>
      </c>
      <c r="P17" s="25"/>
      <c r="Q17" s="45">
        <f>(Q5/25.4)*P9/P11</f>
        <v>66.392269148174663</v>
      </c>
      <c r="R17" s="30"/>
      <c r="S17" s="30"/>
    </row>
    <row r="18" spans="1:19" ht="16" thickBot="1" x14ac:dyDescent="0.25">
      <c r="A18" s="24"/>
      <c r="B18" s="24"/>
      <c r="C18" s="25"/>
      <c r="D18" s="25"/>
      <c r="E18" s="25"/>
      <c r="F18" s="25"/>
      <c r="G18" s="25"/>
      <c r="H18" s="30"/>
      <c r="I18" s="25"/>
      <c r="J18" s="25"/>
      <c r="K18" s="25"/>
      <c r="L18" s="24"/>
      <c r="M18" s="25"/>
      <c r="N18" s="25"/>
      <c r="O18" s="25"/>
      <c r="P18" s="25"/>
      <c r="Q18" s="25"/>
      <c r="R18" s="30"/>
      <c r="S18" s="30"/>
    </row>
    <row r="19" spans="1:19" ht="16" thickBot="1" x14ac:dyDescent="0.25">
      <c r="A19" s="24"/>
      <c r="B19" s="24"/>
      <c r="C19" s="46" t="s">
        <v>17</v>
      </c>
      <c r="D19" s="25"/>
      <c r="E19" s="45">
        <f>F9/F11</f>
        <v>2.7083333333333335</v>
      </c>
      <c r="F19" s="25"/>
      <c r="G19" s="45">
        <f>E19</f>
        <v>2.7083333333333335</v>
      </c>
      <c r="H19" s="30"/>
      <c r="I19" s="25"/>
      <c r="J19" s="25"/>
      <c r="K19" s="25"/>
      <c r="L19" s="24"/>
      <c r="M19" s="46" t="s">
        <v>17</v>
      </c>
      <c r="N19" s="25"/>
      <c r="O19" s="45">
        <f>P9/P11</f>
        <v>2.4090909090909092</v>
      </c>
      <c r="P19" s="25"/>
      <c r="Q19" s="45">
        <f>O19</f>
        <v>2.4090909090909092</v>
      </c>
      <c r="R19" s="30"/>
      <c r="S19" s="30"/>
    </row>
    <row r="20" spans="1:19" ht="16" thickBot="1" x14ac:dyDescent="0.25">
      <c r="A20" s="24"/>
      <c r="B20" s="24"/>
      <c r="C20" s="25"/>
      <c r="D20" s="25"/>
      <c r="E20" s="25"/>
      <c r="F20" s="25"/>
      <c r="G20" s="25"/>
      <c r="H20" s="30"/>
      <c r="I20" s="25"/>
      <c r="J20" s="25"/>
      <c r="K20" s="25"/>
      <c r="L20" s="24"/>
      <c r="M20" s="25"/>
      <c r="N20" s="25"/>
      <c r="O20" s="25"/>
      <c r="P20" s="25"/>
      <c r="Q20" s="25"/>
      <c r="R20" s="30"/>
      <c r="S20" s="30"/>
    </row>
    <row r="21" spans="1:19" ht="16" thickBot="1" x14ac:dyDescent="0.25">
      <c r="A21" s="24"/>
      <c r="B21" s="24"/>
      <c r="C21" s="46" t="s">
        <v>76</v>
      </c>
      <c r="D21" s="25"/>
      <c r="E21" s="45">
        <f>E5*0.0254*F9/F11*PI()</f>
        <v>6.0512310495895392</v>
      </c>
      <c r="F21" s="25"/>
      <c r="G21" s="45">
        <f>(G5/25.4)*0.0254*F9/F11*PI()</f>
        <v>5.9644445525341219</v>
      </c>
      <c r="H21" s="30"/>
      <c r="I21" s="25"/>
      <c r="J21" s="25"/>
      <c r="K21" s="25"/>
      <c r="L21" s="24"/>
      <c r="M21" s="46" t="s">
        <v>76</v>
      </c>
      <c r="N21" s="25"/>
      <c r="O21" s="45">
        <f>O5*0.0254*P9/P11*PI()</f>
        <v>5.1903965825949836</v>
      </c>
      <c r="P21" s="25"/>
      <c r="Q21" s="45">
        <f>(Q5/25.4)*0.0254*P9/P11*PI()</f>
        <v>5.2978676112809682</v>
      </c>
      <c r="R21" s="30"/>
      <c r="S21" s="30"/>
    </row>
    <row r="22" spans="1:19" ht="16" thickBot="1" x14ac:dyDescent="0.25">
      <c r="A22" s="24"/>
      <c r="B22" s="27"/>
      <c r="C22" s="28"/>
      <c r="D22" s="28"/>
      <c r="E22" s="28"/>
      <c r="F22" s="28"/>
      <c r="G22" s="28"/>
      <c r="H22" s="31"/>
      <c r="I22" s="25"/>
      <c r="J22" s="25"/>
      <c r="K22" s="25"/>
      <c r="L22" s="27"/>
      <c r="M22" s="28"/>
      <c r="N22" s="28"/>
      <c r="O22" s="28"/>
      <c r="P22" s="28"/>
      <c r="Q22" s="28"/>
      <c r="R22" s="31"/>
      <c r="S22" s="30"/>
    </row>
    <row r="23" spans="1:19" x14ac:dyDescent="0.2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62"/>
      <c r="P23" s="25"/>
      <c r="Q23" s="25"/>
      <c r="R23" s="25"/>
      <c r="S23" s="30"/>
    </row>
    <row r="24" spans="1:19" ht="16" thickBot="1" x14ac:dyDescent="0.25">
      <c r="A24" s="24"/>
      <c r="B24" s="25"/>
      <c r="C24" s="25"/>
      <c r="D24" s="25"/>
      <c r="E24" s="38" t="s">
        <v>77</v>
      </c>
      <c r="F24" s="25"/>
      <c r="G24" s="25"/>
      <c r="H24" s="25"/>
      <c r="I24" s="25"/>
      <c r="J24" s="25"/>
      <c r="K24" s="25"/>
      <c r="L24" s="25"/>
      <c r="M24" s="25"/>
      <c r="N24" s="25"/>
      <c r="O24" s="38" t="s">
        <v>77</v>
      </c>
      <c r="P24" s="25"/>
      <c r="Q24" s="25"/>
      <c r="R24" s="25"/>
      <c r="S24" s="30"/>
    </row>
    <row r="25" spans="1:19" ht="16" thickBot="1" x14ac:dyDescent="0.25">
      <c r="A25" s="24"/>
      <c r="B25" s="9"/>
      <c r="C25" s="10"/>
      <c r="D25" s="10"/>
      <c r="E25" s="10"/>
      <c r="F25" s="10"/>
      <c r="G25" s="10"/>
      <c r="H25" s="11"/>
      <c r="I25" s="25"/>
      <c r="J25" s="25"/>
      <c r="K25" s="25"/>
      <c r="L25" s="9"/>
      <c r="M25" s="10"/>
      <c r="N25" s="10"/>
      <c r="O25" s="10"/>
      <c r="P25" s="10"/>
      <c r="Q25" s="10"/>
      <c r="R25" s="11"/>
      <c r="S25" s="30"/>
    </row>
    <row r="26" spans="1:19" ht="16" thickBot="1" x14ac:dyDescent="0.25">
      <c r="A26" s="24"/>
      <c r="B26" s="12"/>
      <c r="C26" s="47"/>
      <c r="D26" s="41" t="s">
        <v>78</v>
      </c>
      <c r="E26" s="14"/>
      <c r="F26" s="64">
        <v>175</v>
      </c>
      <c r="G26" s="14"/>
      <c r="H26" s="15"/>
      <c r="I26" s="25"/>
      <c r="J26" s="25"/>
      <c r="K26" s="25"/>
      <c r="L26" s="12"/>
      <c r="M26" s="47"/>
      <c r="N26" s="41" t="s">
        <v>78</v>
      </c>
      <c r="O26" s="14"/>
      <c r="P26" s="64">
        <v>170</v>
      </c>
      <c r="Q26" s="14"/>
      <c r="R26" s="15"/>
      <c r="S26" s="30"/>
    </row>
    <row r="27" spans="1:19" ht="16" thickBot="1" x14ac:dyDescent="0.25">
      <c r="A27" s="24"/>
      <c r="B27" s="16"/>
      <c r="C27" s="17"/>
      <c r="D27" s="17"/>
      <c r="E27" s="17"/>
      <c r="F27" s="17"/>
      <c r="G27" s="17"/>
      <c r="H27" s="18"/>
      <c r="I27" s="25"/>
      <c r="J27" s="25"/>
      <c r="K27" s="25"/>
      <c r="L27" s="16"/>
      <c r="M27" s="17"/>
      <c r="N27" s="17"/>
      <c r="O27" s="17"/>
      <c r="P27" s="17"/>
      <c r="Q27" s="17"/>
      <c r="R27" s="18"/>
      <c r="S27" s="30"/>
    </row>
    <row r="28" spans="1:19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30"/>
    </row>
    <row r="29" spans="1:19" ht="16" thickBot="1" x14ac:dyDescent="0.25">
      <c r="A29" s="24"/>
      <c r="B29" s="25"/>
      <c r="C29" s="25"/>
      <c r="D29" s="25"/>
      <c r="E29" s="38" t="s">
        <v>36</v>
      </c>
      <c r="F29" s="25"/>
      <c r="G29" s="25"/>
      <c r="H29" s="25"/>
      <c r="I29" s="25"/>
      <c r="J29" s="25"/>
      <c r="K29" s="25"/>
      <c r="L29" s="25"/>
      <c r="M29" s="25"/>
      <c r="N29" s="25"/>
      <c r="O29" s="38" t="s">
        <v>36</v>
      </c>
      <c r="P29" s="25"/>
      <c r="Q29" s="25"/>
      <c r="R29" s="25"/>
      <c r="S29" s="30"/>
    </row>
    <row r="30" spans="1:19" ht="16" thickBot="1" x14ac:dyDescent="0.25">
      <c r="A30" s="24"/>
      <c r="B30" s="22"/>
      <c r="C30" s="23"/>
      <c r="D30" s="23"/>
      <c r="E30" s="23"/>
      <c r="F30" s="23"/>
      <c r="G30" s="23"/>
      <c r="H30" s="29"/>
      <c r="I30" s="25"/>
      <c r="J30" s="25"/>
      <c r="K30" s="25"/>
      <c r="L30" s="22"/>
      <c r="M30" s="23"/>
      <c r="N30" s="23"/>
      <c r="O30" s="23"/>
      <c r="P30" s="23"/>
      <c r="Q30" s="23"/>
      <c r="R30" s="29"/>
      <c r="S30" s="30"/>
    </row>
    <row r="31" spans="1:19" ht="16" thickBot="1" x14ac:dyDescent="0.25">
      <c r="A31" s="24"/>
      <c r="B31" s="24"/>
      <c r="C31" s="46" t="s">
        <v>71</v>
      </c>
      <c r="D31" s="25"/>
      <c r="E31" s="45">
        <f>((E5*25.4/2)/F26)*F9/F11</f>
        <v>5.503333333333333</v>
      </c>
      <c r="F31" s="25"/>
      <c r="G31" s="45">
        <f>((G5/2)/F26)*F9/F11</f>
        <v>5.4244047619047615</v>
      </c>
      <c r="H31" s="30"/>
      <c r="I31" s="25"/>
      <c r="J31" s="25"/>
      <c r="K31" s="25"/>
      <c r="L31" s="24"/>
      <c r="M31" s="46" t="s">
        <v>71</v>
      </c>
      <c r="N31" s="25"/>
      <c r="O31" s="45">
        <f>((O5*25.4/2)/P26)*P9/P11</f>
        <v>4.8592780748663102</v>
      </c>
      <c r="P31" s="25"/>
      <c r="Q31" s="45">
        <f>((Q5/2)/P26)*P9/P11</f>
        <v>4.9598930481283423</v>
      </c>
      <c r="R31" s="30"/>
      <c r="S31" s="30"/>
    </row>
    <row r="32" spans="1:19" ht="16" thickBot="1" x14ac:dyDescent="0.25">
      <c r="A32" s="24"/>
      <c r="B32" s="27"/>
      <c r="C32" s="28"/>
      <c r="D32" s="28"/>
      <c r="E32" s="28"/>
      <c r="F32" s="28"/>
      <c r="G32" s="28"/>
      <c r="H32" s="31"/>
      <c r="I32" s="25"/>
      <c r="J32" s="25"/>
      <c r="K32" s="25"/>
      <c r="L32" s="27"/>
      <c r="M32" s="28"/>
      <c r="N32" s="28"/>
      <c r="O32" s="28"/>
      <c r="P32" s="28"/>
      <c r="Q32" s="28"/>
      <c r="R32" s="31"/>
      <c r="S32" s="30"/>
    </row>
    <row r="33" spans="1:19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30"/>
    </row>
    <row r="34" spans="1:19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30"/>
    </row>
    <row r="35" spans="1:19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30"/>
    </row>
    <row r="36" spans="1:19" ht="16" thickBot="1" x14ac:dyDescent="0.25">
      <c r="A36" s="27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31"/>
    </row>
  </sheetData>
  <sheetProtection password="CAA7" sheet="1" objects="1" scenarios="1"/>
  <dataValidations count="2">
    <dataValidation type="list" allowBlank="1" showInputMessage="1" showErrorMessage="1" sqref="P9" xr:uid="{00000000-0002-0000-0400-000000000000}">
      <formula1>Chainfront</formula1>
    </dataValidation>
    <dataValidation type="list" allowBlank="1" showInputMessage="1" showErrorMessage="1" sqref="P11" xr:uid="{00000000-0002-0000-0400-000001000000}">
      <formula1>Chainrear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'Calculation Sheet'!$O$27:$O$40</xm:f>
          </x14:formula1>
          <xm:sqref>F9</xm:sqref>
        </x14:dataValidation>
        <x14:dataValidation type="list" allowBlank="1" showInputMessage="1" showErrorMessage="1" xr:uid="{00000000-0002-0000-0400-000003000000}">
          <x14:formula1>
            <xm:f>'Calculation Sheet'!$P$27:$P$36</xm:f>
          </x14:formula1>
          <xm:sqref>F11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Q92"/>
  <sheetViews>
    <sheetView workbookViewId="0">
      <selection activeCell="H36" sqref="H36"/>
    </sheetView>
  </sheetViews>
  <sheetFormatPr baseColWidth="10" defaultColWidth="8.83203125" defaultRowHeight="15" x14ac:dyDescent="0.2"/>
  <sheetData>
    <row r="2" spans="3:11" x14ac:dyDescent="0.2">
      <c r="C2" s="19" t="s">
        <v>15</v>
      </c>
      <c r="E2" s="19" t="s">
        <v>214</v>
      </c>
      <c r="G2" s="19" t="s">
        <v>218</v>
      </c>
    </row>
    <row r="3" spans="3:11" x14ac:dyDescent="0.2">
      <c r="C3">
        <v>174</v>
      </c>
      <c r="E3">
        <v>125</v>
      </c>
      <c r="G3">
        <v>122</v>
      </c>
      <c r="K3">
        <v>166</v>
      </c>
    </row>
    <row r="4" spans="3:11" x14ac:dyDescent="0.2">
      <c r="C4">
        <v>168</v>
      </c>
      <c r="E4">
        <v>122</v>
      </c>
      <c r="G4">
        <v>120</v>
      </c>
      <c r="K4">
        <v>158</v>
      </c>
    </row>
    <row r="5" spans="3:11" x14ac:dyDescent="0.2">
      <c r="C5">
        <v>166</v>
      </c>
      <c r="E5">
        <v>120</v>
      </c>
      <c r="G5">
        <v>118</v>
      </c>
      <c r="K5">
        <v>132</v>
      </c>
    </row>
    <row r="6" spans="3:11" x14ac:dyDescent="0.2">
      <c r="C6">
        <v>158</v>
      </c>
      <c r="E6">
        <v>118</v>
      </c>
      <c r="G6">
        <v>115</v>
      </c>
      <c r="K6">
        <v>125</v>
      </c>
    </row>
    <row r="7" spans="3:11" x14ac:dyDescent="0.2">
      <c r="C7">
        <v>151</v>
      </c>
      <c r="E7">
        <v>115</v>
      </c>
      <c r="G7">
        <v>113</v>
      </c>
      <c r="K7">
        <v>122</v>
      </c>
    </row>
    <row r="8" spans="3:11" x14ac:dyDescent="0.2">
      <c r="C8">
        <v>143</v>
      </c>
      <c r="E8">
        <v>113</v>
      </c>
      <c r="G8">
        <v>111</v>
      </c>
      <c r="K8">
        <v>120</v>
      </c>
    </row>
    <row r="9" spans="3:11" x14ac:dyDescent="0.2">
      <c r="C9">
        <v>137</v>
      </c>
      <c r="E9">
        <v>111</v>
      </c>
      <c r="K9">
        <v>118</v>
      </c>
    </row>
    <row r="10" spans="3:11" x14ac:dyDescent="0.2">
      <c r="C10">
        <v>132</v>
      </c>
      <c r="E10">
        <v>108</v>
      </c>
      <c r="K10">
        <v>115</v>
      </c>
    </row>
    <row r="11" spans="3:11" x14ac:dyDescent="0.2">
      <c r="C11">
        <v>130</v>
      </c>
      <c r="K11">
        <v>113</v>
      </c>
    </row>
    <row r="12" spans="3:11" x14ac:dyDescent="0.2">
      <c r="C12">
        <v>128</v>
      </c>
      <c r="K12">
        <v>111</v>
      </c>
    </row>
    <row r="13" spans="3:11" x14ac:dyDescent="0.2">
      <c r="C13">
        <v>125</v>
      </c>
    </row>
    <row r="14" spans="3:11" x14ac:dyDescent="0.2">
      <c r="C14">
        <v>122</v>
      </c>
    </row>
    <row r="15" spans="3:11" x14ac:dyDescent="0.2">
      <c r="C15">
        <v>120</v>
      </c>
    </row>
    <row r="16" spans="3:11" x14ac:dyDescent="0.2">
      <c r="C16">
        <v>118</v>
      </c>
    </row>
    <row r="17" spans="3:16" x14ac:dyDescent="0.2">
      <c r="C17">
        <v>115</v>
      </c>
    </row>
    <row r="18" spans="3:16" x14ac:dyDescent="0.2">
      <c r="C18">
        <v>113</v>
      </c>
    </row>
    <row r="19" spans="3:16" x14ac:dyDescent="0.2">
      <c r="C19">
        <v>111</v>
      </c>
    </row>
    <row r="20" spans="3:16" x14ac:dyDescent="0.2">
      <c r="C20">
        <v>108</v>
      </c>
    </row>
    <row r="25" spans="3:16" x14ac:dyDescent="0.2">
      <c r="C25" t="s">
        <v>174</v>
      </c>
      <c r="G25" s="21" t="s">
        <v>144</v>
      </c>
      <c r="K25" t="s">
        <v>219</v>
      </c>
      <c r="O25" t="s">
        <v>71</v>
      </c>
    </row>
    <row r="26" spans="3:16" x14ac:dyDescent="0.2">
      <c r="C26" s="19" t="s">
        <v>20</v>
      </c>
      <c r="D26" s="5" t="s">
        <v>21</v>
      </c>
      <c r="G26" s="5" t="s">
        <v>215</v>
      </c>
      <c r="H26" s="5" t="s">
        <v>216</v>
      </c>
      <c r="K26" s="5" t="s">
        <v>221</v>
      </c>
      <c r="L26" s="5" t="s">
        <v>222</v>
      </c>
      <c r="O26" s="19" t="s">
        <v>72</v>
      </c>
      <c r="P26" s="5" t="s">
        <v>73</v>
      </c>
    </row>
    <row r="27" spans="3:16" x14ac:dyDescent="0.2">
      <c r="C27" s="4">
        <v>70</v>
      </c>
      <c r="D27" s="4">
        <v>39</v>
      </c>
      <c r="G27" s="4">
        <v>60</v>
      </c>
      <c r="H27" s="4">
        <v>26</v>
      </c>
      <c r="K27" s="4">
        <v>55</v>
      </c>
      <c r="L27" s="4">
        <v>26</v>
      </c>
      <c r="O27" s="4">
        <v>70</v>
      </c>
      <c r="P27">
        <v>34</v>
      </c>
    </row>
    <row r="28" spans="3:16" x14ac:dyDescent="0.2">
      <c r="C28" s="4">
        <v>65</v>
      </c>
      <c r="D28" s="4">
        <v>34</v>
      </c>
      <c r="G28" s="4">
        <v>55</v>
      </c>
      <c r="H28" s="4">
        <v>24</v>
      </c>
      <c r="K28" s="4">
        <v>50</v>
      </c>
      <c r="L28" s="4">
        <v>24</v>
      </c>
      <c r="O28" s="4">
        <v>65</v>
      </c>
      <c r="P28">
        <v>32</v>
      </c>
    </row>
    <row r="29" spans="3:16" x14ac:dyDescent="0.2">
      <c r="C29" s="4">
        <v>63</v>
      </c>
      <c r="D29" s="4">
        <v>32</v>
      </c>
      <c r="G29" s="4">
        <v>50</v>
      </c>
      <c r="H29" s="4">
        <v>22</v>
      </c>
      <c r="K29" s="4">
        <v>46</v>
      </c>
      <c r="L29" s="4">
        <v>22</v>
      </c>
      <c r="O29" s="4">
        <v>63</v>
      </c>
      <c r="P29">
        <v>30</v>
      </c>
    </row>
    <row r="30" spans="3:16" x14ac:dyDescent="0.2">
      <c r="C30" s="4">
        <v>60</v>
      </c>
      <c r="D30" s="4">
        <v>30</v>
      </c>
      <c r="G30" s="4">
        <v>46</v>
      </c>
      <c r="H30" s="4">
        <v>20</v>
      </c>
      <c r="K30" s="4"/>
      <c r="L30" s="4"/>
      <c r="O30" s="4">
        <v>60</v>
      </c>
      <c r="P30">
        <v>28</v>
      </c>
    </row>
    <row r="31" spans="3:16" x14ac:dyDescent="0.2">
      <c r="C31" s="4">
        <v>55</v>
      </c>
      <c r="D31" s="4">
        <v>28</v>
      </c>
      <c r="G31" s="4"/>
      <c r="O31" s="4">
        <v>55</v>
      </c>
      <c r="P31">
        <v>26</v>
      </c>
    </row>
    <row r="32" spans="3:16" x14ac:dyDescent="0.2">
      <c r="C32" s="4">
        <v>50</v>
      </c>
      <c r="D32" s="4">
        <v>26</v>
      </c>
      <c r="G32" s="4"/>
      <c r="H32" s="4"/>
      <c r="O32" s="4">
        <v>50</v>
      </c>
      <c r="P32">
        <v>24</v>
      </c>
    </row>
    <row r="33" spans="3:17" x14ac:dyDescent="0.2">
      <c r="C33" s="4">
        <v>48</v>
      </c>
      <c r="D33" s="4">
        <v>24</v>
      </c>
      <c r="G33" s="4"/>
      <c r="H33" s="4"/>
      <c r="O33" s="4">
        <v>48</v>
      </c>
      <c r="P33">
        <v>22</v>
      </c>
    </row>
    <row r="34" spans="3:17" x14ac:dyDescent="0.2">
      <c r="C34" s="4">
        <v>46</v>
      </c>
      <c r="D34" s="4">
        <v>22</v>
      </c>
      <c r="O34" s="4">
        <v>46</v>
      </c>
      <c r="P34">
        <v>21</v>
      </c>
    </row>
    <row r="35" spans="3:17" x14ac:dyDescent="0.2">
      <c r="C35" s="4">
        <v>42</v>
      </c>
      <c r="D35" s="4">
        <v>21</v>
      </c>
      <c r="J35" s="4"/>
      <c r="K35" s="4"/>
      <c r="L35" s="4"/>
      <c r="M35" s="4"/>
      <c r="O35" s="4">
        <v>42</v>
      </c>
      <c r="P35">
        <v>20</v>
      </c>
    </row>
    <row r="36" spans="3:17" x14ac:dyDescent="0.2">
      <c r="C36" s="4">
        <v>39</v>
      </c>
      <c r="D36" s="4">
        <v>20</v>
      </c>
      <c r="O36" s="4">
        <v>39</v>
      </c>
      <c r="P36">
        <v>19</v>
      </c>
    </row>
    <row r="37" spans="3:17" x14ac:dyDescent="0.2">
      <c r="C37" s="4">
        <v>32</v>
      </c>
      <c r="D37" s="4">
        <v>19</v>
      </c>
      <c r="O37" s="4">
        <v>32</v>
      </c>
    </row>
    <row r="38" spans="3:17" x14ac:dyDescent="0.2">
      <c r="C38" s="4">
        <v>26</v>
      </c>
      <c r="D38" s="84"/>
      <c r="O38" s="4">
        <v>26</v>
      </c>
    </row>
    <row r="39" spans="3:17" x14ac:dyDescent="0.2">
      <c r="C39" s="4">
        <v>24</v>
      </c>
      <c r="D39" s="84"/>
      <c r="O39" s="4">
        <v>24</v>
      </c>
    </row>
    <row r="40" spans="3:17" x14ac:dyDescent="0.2">
      <c r="C40" s="4">
        <v>22</v>
      </c>
      <c r="D40" s="84"/>
      <c r="O40" s="4">
        <v>22</v>
      </c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  <c r="G44" t="s">
        <v>173</v>
      </c>
      <c r="K44" t="s">
        <v>220</v>
      </c>
    </row>
    <row r="45" spans="3:17" ht="16" thickBot="1" x14ac:dyDescent="0.25">
      <c r="C45" s="8"/>
      <c r="D45" s="8" t="s">
        <v>25</v>
      </c>
      <c r="G45" t="s">
        <v>2</v>
      </c>
      <c r="H45" t="s">
        <v>25</v>
      </c>
      <c r="K45" t="s">
        <v>2</v>
      </c>
      <c r="L45" t="s">
        <v>25</v>
      </c>
      <c r="Q45" s="4"/>
    </row>
    <row r="46" spans="3:17" ht="16" thickBot="1" x14ac:dyDescent="0.25">
      <c r="C46" t="s">
        <v>30</v>
      </c>
      <c r="D46" s="3">
        <f>(11*C48/PI())</f>
        <v>220.58875112536694</v>
      </c>
      <c r="G46" s="2">
        <f>(CDC!E4)</f>
        <v>55</v>
      </c>
      <c r="H46" s="2">
        <f>G46*11/PI()</f>
        <v>192.57748114119337</v>
      </c>
      <c r="K46" s="2">
        <f>(CDN!E4)</f>
        <v>55</v>
      </c>
      <c r="L46" s="2">
        <f>K46*11/PI()</f>
        <v>192.57748114119337</v>
      </c>
      <c r="Q46" s="4"/>
    </row>
    <row r="47" spans="3:17" ht="16" thickBot="1" x14ac:dyDescent="0.25">
      <c r="C47" s="21" t="s">
        <v>2</v>
      </c>
      <c r="Q47" s="4"/>
    </row>
    <row r="48" spans="3:17" ht="16" thickBot="1" x14ac:dyDescent="0.25">
      <c r="C48" s="2">
        <f>(CDX!E4)</f>
        <v>63</v>
      </c>
      <c r="D48" s="4" t="s">
        <v>26</v>
      </c>
      <c r="G48" t="s">
        <v>3</v>
      </c>
      <c r="H48" t="s">
        <v>26</v>
      </c>
      <c r="K48" t="s">
        <v>3</v>
      </c>
      <c r="L48" t="s">
        <v>26</v>
      </c>
      <c r="Q48" s="4"/>
    </row>
    <row r="49" spans="3:17" ht="16" thickBot="1" x14ac:dyDescent="0.25">
      <c r="D49" s="3">
        <f>(11*C51/PI())</f>
        <v>105.04226244065093</v>
      </c>
      <c r="G49" s="2">
        <f>(CDC!E6)</f>
        <v>24</v>
      </c>
      <c r="H49" s="2">
        <f>G49*11/PI()</f>
        <v>84.033809952520741</v>
      </c>
      <c r="K49" s="2">
        <f>(CDN!E6)</f>
        <v>26</v>
      </c>
      <c r="L49" s="2">
        <f>K49*11/PI()</f>
        <v>91.036627448564133</v>
      </c>
      <c r="Q49" s="4"/>
    </row>
    <row r="50" spans="3:17" ht="16" thickBot="1" x14ac:dyDescent="0.25">
      <c r="C50" s="21" t="s">
        <v>3</v>
      </c>
      <c r="Q50" s="4"/>
    </row>
    <row r="51" spans="3:17" ht="16" thickBot="1" x14ac:dyDescent="0.25">
      <c r="C51" s="2">
        <f>(CDX!E6)</f>
        <v>30</v>
      </c>
      <c r="D51" s="4" t="s">
        <v>22</v>
      </c>
      <c r="G51" t="s">
        <v>31</v>
      </c>
      <c r="H51" t="s">
        <v>22</v>
      </c>
      <c r="K51" t="s">
        <v>31</v>
      </c>
      <c r="L51" t="s">
        <v>22</v>
      </c>
      <c r="Q51" s="4"/>
    </row>
    <row r="52" spans="3:17" ht="16" thickBot="1" x14ac:dyDescent="0.25">
      <c r="D52" s="2">
        <f>(C54*11)</f>
        <v>1507</v>
      </c>
      <c r="G52" s="2">
        <f>(CDC!E8)</f>
        <v>120</v>
      </c>
      <c r="H52" s="2">
        <f>(G52*11)</f>
        <v>1320</v>
      </c>
      <c r="K52" s="2">
        <f>(CDN!E8)</f>
        <v>122</v>
      </c>
      <c r="L52" s="2">
        <f>(K52*11)</f>
        <v>1342</v>
      </c>
      <c r="Q52" s="4"/>
    </row>
    <row r="53" spans="3:17" ht="16" thickBot="1" x14ac:dyDescent="0.25">
      <c r="C53" s="21" t="s">
        <v>31</v>
      </c>
    </row>
    <row r="54" spans="3:17" ht="16" thickBot="1" x14ac:dyDescent="0.25">
      <c r="C54" s="2">
        <f>CDX!E8</f>
        <v>137</v>
      </c>
      <c r="G54" t="s">
        <v>23</v>
      </c>
      <c r="K54" t="s">
        <v>23</v>
      </c>
    </row>
    <row r="55" spans="3:17" ht="16" thickBot="1" x14ac:dyDescent="0.25">
      <c r="G55" s="2">
        <f>(4*H52-6.28*(H46+H49))</f>
        <v>3542.8810919314756</v>
      </c>
      <c r="K55" s="2">
        <f>(4*L52-6.28*(L46+L49))</f>
        <v>3586.9033980563227</v>
      </c>
    </row>
    <row r="56" spans="3:17" ht="16" thickBot="1" x14ac:dyDescent="0.25">
      <c r="C56" t="s">
        <v>23</v>
      </c>
    </row>
    <row r="57" spans="3:17" ht="16" thickBot="1" x14ac:dyDescent="0.25">
      <c r="C57" s="2">
        <f>(4*D52-6.28*(D46+D49))</f>
        <v>3983.0372348054079</v>
      </c>
      <c r="D57" t="s">
        <v>28</v>
      </c>
      <c r="E57" t="s">
        <v>29</v>
      </c>
      <c r="G57" t="s">
        <v>24</v>
      </c>
      <c r="H57" t="s">
        <v>28</v>
      </c>
      <c r="I57" t="s">
        <v>29</v>
      </c>
      <c r="K57" t="s">
        <v>24</v>
      </c>
      <c r="L57" t="s">
        <v>28</v>
      </c>
      <c r="M57" t="s">
        <v>29</v>
      </c>
    </row>
    <row r="58" spans="3:17" ht="16" thickBot="1" x14ac:dyDescent="0.25">
      <c r="D58" s="2">
        <f>C60-10</f>
        <v>484.50481587113364</v>
      </c>
      <c r="E58" s="2">
        <f>C60+2</f>
        <v>496.50481587113364</v>
      </c>
      <c r="F58" s="1"/>
      <c r="G58" s="2">
        <f>((G55+SQRT(G55^2-32*(H46-H49)^2))/16)</f>
        <v>439.5093177260693</v>
      </c>
      <c r="H58" s="2">
        <f>G58-10</f>
        <v>429.5093177260693</v>
      </c>
      <c r="I58" s="2">
        <f>G58+2</f>
        <v>441.5093177260693</v>
      </c>
      <c r="K58" s="2">
        <f>((K55+SQRT(K55^2-32*(L46-L49)^2))/16)</f>
        <v>445.46975839322891</v>
      </c>
      <c r="L58" s="2">
        <f>K58-10</f>
        <v>435.46975839322891</v>
      </c>
      <c r="M58" s="2">
        <f>K58+2</f>
        <v>447.46975839322891</v>
      </c>
    </row>
    <row r="59" spans="3:17" ht="16" thickBot="1" x14ac:dyDescent="0.25">
      <c r="C59" t="s">
        <v>24</v>
      </c>
    </row>
    <row r="60" spans="3:17" ht="16" thickBot="1" x14ac:dyDescent="0.25">
      <c r="C60" s="2">
        <f>((C57+SQRT(C57^2-32*(D46-D49)^2))/16)</f>
        <v>494.50481587113364</v>
      </c>
      <c r="G60" t="s">
        <v>27</v>
      </c>
      <c r="K60" t="s">
        <v>27</v>
      </c>
    </row>
    <row r="61" spans="3:17" ht="16" thickBot="1" x14ac:dyDescent="0.25">
      <c r="G61" s="2">
        <f>H46/H49</f>
        <v>2.291666666666667</v>
      </c>
      <c r="K61" s="2">
        <f>L46/L49</f>
        <v>2.1153846153846154</v>
      </c>
    </row>
    <row r="62" spans="3:17" ht="16" thickBot="1" x14ac:dyDescent="0.25">
      <c r="C62" t="s">
        <v>27</v>
      </c>
    </row>
    <row r="63" spans="3:17" ht="16" thickBot="1" x14ac:dyDescent="0.25">
      <c r="C63" s="2">
        <f>D46/D49</f>
        <v>2.1</v>
      </c>
    </row>
    <row r="65" spans="3:4" x14ac:dyDescent="0.2">
      <c r="D65" t="s">
        <v>82</v>
      </c>
    </row>
    <row r="66" spans="3:4" x14ac:dyDescent="0.2">
      <c r="C66" t="s">
        <v>80</v>
      </c>
      <c r="D66">
        <v>32</v>
      </c>
    </row>
    <row r="67" spans="3:4" x14ac:dyDescent="0.2">
      <c r="C67" t="s">
        <v>81</v>
      </c>
      <c r="D67">
        <v>31</v>
      </c>
    </row>
    <row r="68" spans="3:4" x14ac:dyDescent="0.2">
      <c r="C68">
        <v>60</v>
      </c>
      <c r="D68">
        <v>30</v>
      </c>
    </row>
    <row r="69" spans="3:4" x14ac:dyDescent="0.2">
      <c r="C69">
        <v>59</v>
      </c>
      <c r="D69">
        <v>29</v>
      </c>
    </row>
    <row r="70" spans="3:4" x14ac:dyDescent="0.2">
      <c r="C70">
        <v>58</v>
      </c>
      <c r="D70">
        <v>28</v>
      </c>
    </row>
    <row r="71" spans="3:4" x14ac:dyDescent="0.2">
      <c r="C71">
        <v>57</v>
      </c>
      <c r="D71">
        <v>27</v>
      </c>
    </row>
    <row r="72" spans="3:4" x14ac:dyDescent="0.2">
      <c r="C72">
        <v>56</v>
      </c>
      <c r="D72">
        <v>26</v>
      </c>
    </row>
    <row r="73" spans="3:4" x14ac:dyDescent="0.2">
      <c r="C73">
        <v>55</v>
      </c>
      <c r="D73">
        <v>25</v>
      </c>
    </row>
    <row r="74" spans="3:4" x14ac:dyDescent="0.2">
      <c r="C74">
        <v>54</v>
      </c>
      <c r="D74">
        <v>24</v>
      </c>
    </row>
    <row r="75" spans="3:4" x14ac:dyDescent="0.2">
      <c r="C75">
        <v>53</v>
      </c>
      <c r="D75">
        <v>23</v>
      </c>
    </row>
    <row r="76" spans="3:4" x14ac:dyDescent="0.2">
      <c r="C76">
        <v>52</v>
      </c>
      <c r="D76">
        <v>22</v>
      </c>
    </row>
    <row r="77" spans="3:4" x14ac:dyDescent="0.2">
      <c r="C77">
        <v>51</v>
      </c>
      <c r="D77">
        <v>21</v>
      </c>
    </row>
    <row r="78" spans="3:4" x14ac:dyDescent="0.2">
      <c r="C78">
        <v>50</v>
      </c>
      <c r="D78">
        <v>20</v>
      </c>
    </row>
    <row r="79" spans="3:4" x14ac:dyDescent="0.2">
      <c r="C79">
        <v>49</v>
      </c>
      <c r="D79">
        <v>19</v>
      </c>
    </row>
    <row r="80" spans="3:4" x14ac:dyDescent="0.2">
      <c r="C80">
        <v>48</v>
      </c>
      <c r="D80">
        <v>18</v>
      </c>
    </row>
    <row r="81" spans="3:4" x14ac:dyDescent="0.2">
      <c r="C81">
        <v>47</v>
      </c>
      <c r="D81">
        <v>17</v>
      </c>
    </row>
    <row r="82" spans="3:4" x14ac:dyDescent="0.2">
      <c r="C82">
        <v>46</v>
      </c>
      <c r="D82">
        <v>16</v>
      </c>
    </row>
    <row r="83" spans="3:4" x14ac:dyDescent="0.2">
      <c r="C83">
        <v>45</v>
      </c>
    </row>
    <row r="84" spans="3:4" x14ac:dyDescent="0.2">
      <c r="C84">
        <v>44</v>
      </c>
    </row>
    <row r="85" spans="3:4" x14ac:dyDescent="0.2">
      <c r="C85">
        <v>43</v>
      </c>
    </row>
    <row r="86" spans="3:4" x14ac:dyDescent="0.2">
      <c r="C86">
        <v>42</v>
      </c>
    </row>
    <row r="87" spans="3:4" x14ac:dyDescent="0.2">
      <c r="C87">
        <v>41</v>
      </c>
    </row>
    <row r="88" spans="3:4" x14ac:dyDescent="0.2">
      <c r="C88">
        <v>40</v>
      </c>
    </row>
    <row r="89" spans="3:4" x14ac:dyDescent="0.2">
      <c r="C89">
        <v>39</v>
      </c>
    </row>
    <row r="90" spans="3:4" x14ac:dyDescent="0.2">
      <c r="C90">
        <v>38</v>
      </c>
    </row>
    <row r="91" spans="3:4" x14ac:dyDescent="0.2">
      <c r="C91">
        <v>37</v>
      </c>
    </row>
    <row r="92" spans="3:4" x14ac:dyDescent="0.2">
      <c r="C92">
        <v>36</v>
      </c>
    </row>
  </sheetData>
  <sheetProtection password="CAA7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Instructions</vt:lpstr>
      <vt:lpstr>CDX</vt:lpstr>
      <vt:lpstr>CDN</vt:lpstr>
      <vt:lpstr>CDC</vt:lpstr>
      <vt:lpstr>Advanced Calculations</vt:lpstr>
      <vt:lpstr>Calculation Sheet</vt:lpstr>
      <vt:lpstr>Belts</vt:lpstr>
      <vt:lpstr>CDCBelts</vt:lpstr>
      <vt:lpstr>CDCFront</vt:lpstr>
      <vt:lpstr>Chainfront</vt:lpstr>
      <vt:lpstr>Chainrear</vt:lpstr>
      <vt:lpstr>CTFront</vt:lpstr>
      <vt:lpstr>CTRear</vt:lpstr>
      <vt:lpstr>Front</vt:lpstr>
      <vt:lpstr>GainF</vt:lpstr>
      <vt:lpstr>GainR</vt:lpstr>
      <vt:lpstr>Rear</vt:lpstr>
    </vt:vector>
  </TitlesOfParts>
  <Company>The Gates Coroporation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Gates Corporation</dc:creator>
  <cp:lastModifiedBy>Microsoft Office User</cp:lastModifiedBy>
  <dcterms:created xsi:type="dcterms:W3CDTF">2011-12-05T20:08:12Z</dcterms:created>
  <dcterms:modified xsi:type="dcterms:W3CDTF">2019-05-30T21:04:52Z</dcterms:modified>
</cp:coreProperties>
</file>